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hidePivotFieldList="1"/>
  <bookViews>
    <workbookView xWindow="-15" yWindow="-15" windowWidth="16470" windowHeight="9525" tabRatio="929"/>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6-1" sheetId="107" state="hidden" r:id="rId14"/>
    <sheet name="パターン2-2-6-2" sheetId="108" state="hidden" r:id="rId15"/>
    <sheet name="パターン2-2-7-1" sheetId="109" state="hidden" r:id="rId16"/>
    <sheet name="パターン2-2-7-2" sheetId="110" state="hidden" r:id="rId17"/>
    <sheet name="パターン2-2-5-2" sheetId="102"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s>
  <definedNames>
    <definedName name="_xlnm._FilterDatabase" localSheetId="23" hidden="1">'パターン3-2'!$A$11:$S$111</definedName>
    <definedName name="_xlnm._FilterDatabase" localSheetId="24" hidden="1">'パターン3-3'!$A$14:$V$34</definedName>
    <definedName name="_xlnm._FilterDatabase" localSheetId="25" hidden="1">'パターン3-4'!$A$13:$T$75</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7">'パターン2-2-5-2'!$A$1:$H$24</definedName>
    <definedName name="_xlnm.Print_Area" localSheetId="13">'パターン2-2-6-1'!$A$1:$H$24</definedName>
    <definedName name="_xlnm.Print_Area" localSheetId="14">'パターン2-2-6-2'!$A$1:$H$24</definedName>
    <definedName name="_xlnm.Print_Area" localSheetId="15">'パターン2-2-7-1'!$A$1:$H$24</definedName>
    <definedName name="_xlnm.Print_Area" localSheetId="16">'パターン2-2-7-2'!$A$1:$H$24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'パターン3-2'!$A$1:$J$111</definedName>
    <definedName name="_xlnm.Print_Area" localSheetId="24">'パターン3-3'!$A$1:$Z$34</definedName>
    <definedName name="_xlnm.Print_Area" localSheetId="25">'パターン3-4'!$B$1:$T$76</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7">'パターン2-2-5-2'!$1:$10</definedName>
    <definedName name="_xlnm.Print_Titles" localSheetId="13">'パターン2-2-6-1'!$1:$11</definedName>
    <definedName name="_xlnm.Print_Titles" localSheetId="14">'パターン2-2-6-2'!$1:$10</definedName>
    <definedName name="_xlnm.Print_Titles" localSheetId="15">'パターン2-2-7-1'!$1:$11</definedName>
    <definedName name="_xlnm.Print_Titles" localSheetId="16">'パターン2-2-7-2'!$1:$10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03" l="1"/>
  <c r="C17" i="88"/>
  <c r="C26" i="84"/>
  <c r="B10" i="83"/>
  <c r="C15" i="84" l="1"/>
  <c r="C16" i="84"/>
  <c r="C17" i="84"/>
  <c r="C18" i="84"/>
  <c r="C19" i="84"/>
  <c r="R19" i="80" l="1"/>
  <c r="R18" i="80"/>
  <c r="H34" i="76" l="1"/>
  <c r="H33" i="76"/>
  <c r="H32" i="76"/>
  <c r="H31" i="76"/>
  <c r="H30" i="76"/>
  <c r="H29" i="76"/>
  <c r="H28" i="76"/>
  <c r="H27" i="76"/>
  <c r="H26" i="76"/>
  <c r="H25" i="76"/>
  <c r="H24" i="76"/>
  <c r="H23" i="76"/>
  <c r="H22" i="76"/>
  <c r="H21" i="76"/>
  <c r="H20" i="76"/>
  <c r="H19" i="76"/>
  <c r="H18" i="76"/>
  <c r="H17" i="76"/>
  <c r="H15" i="76"/>
  <c r="H16" i="76"/>
  <c r="B75" i="80" l="1"/>
  <c r="B74" i="80"/>
  <c r="B73" i="80"/>
  <c r="B72" i="80"/>
  <c r="B71" i="80"/>
  <c r="B70" i="80"/>
  <c r="B69"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M28" i="76" s="1"/>
  <c r="L28" i="76"/>
  <c r="N28" i="76" s="1"/>
  <c r="K29" i="76"/>
  <c r="M29" i="76" s="1"/>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1" i="80"/>
  <c r="R40" i="80"/>
  <c r="R39" i="80"/>
  <c r="R38" i="80"/>
  <c r="R37" i="80"/>
  <c r="R36" i="80"/>
  <c r="R35" i="80"/>
  <c r="R34" i="80"/>
  <c r="R33" i="80"/>
  <c r="R32" i="80"/>
  <c r="R31" i="80"/>
  <c r="R30" i="80"/>
  <c r="R29" i="80"/>
  <c r="R28" i="80"/>
  <c r="R27" i="80"/>
  <c r="R26" i="80"/>
  <c r="R25" i="80"/>
  <c r="R24" i="80"/>
  <c r="R23" i="80"/>
  <c r="R22" i="80"/>
  <c r="R21" i="80"/>
  <c r="R20" i="80"/>
  <c r="R16" i="80"/>
  <c r="R15" i="80"/>
  <c r="H75" i="80" l="1"/>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I30" i="80" s="1"/>
  <c r="H29" i="80"/>
  <c r="I29" i="80" s="1"/>
  <c r="H28" i="80"/>
  <c r="I28" i="80" s="1"/>
  <c r="H27" i="80"/>
  <c r="I27" i="80" s="1"/>
  <c r="H26" i="80"/>
  <c r="I26" i="80" s="1"/>
  <c r="H25" i="80"/>
  <c r="I25" i="80" s="1"/>
  <c r="H24" i="80"/>
  <c r="I24" i="80" s="1"/>
  <c r="H23" i="80"/>
  <c r="I23" i="80" s="1"/>
  <c r="H22" i="80"/>
  <c r="I22" i="80" s="1"/>
  <c r="H21" i="80"/>
  <c r="I21" i="80" s="1"/>
  <c r="H20" i="80"/>
  <c r="I20" i="80" s="1"/>
  <c r="H19" i="80"/>
  <c r="I19" i="80" s="1"/>
  <c r="H18" i="80"/>
  <c r="I18" i="80" s="1"/>
  <c r="H17" i="80"/>
  <c r="H16" i="80"/>
  <c r="I16" i="80" s="1"/>
  <c r="H15" i="80"/>
  <c r="I15" i="80" s="1"/>
  <c r="H14" i="80"/>
  <c r="I14" i="80" s="1"/>
  <c r="T73" i="80"/>
  <c r="T72" i="80"/>
  <c r="T71" i="80"/>
  <c r="T70" i="80"/>
  <c r="T69" i="80"/>
  <c r="T68" i="80"/>
  <c r="T67" i="80"/>
  <c r="T66" i="80"/>
  <c r="T65" i="80"/>
  <c r="T64" i="80"/>
  <c r="T63" i="80"/>
  <c r="T61" i="80"/>
  <c r="T60" i="80"/>
  <c r="T58" i="80"/>
  <c r="T57" i="80"/>
  <c r="T56" i="80"/>
  <c r="T55" i="80"/>
  <c r="T54" i="80"/>
  <c r="T53" i="80"/>
  <c r="T52" i="80"/>
  <c r="T51" i="80"/>
  <c r="T50" i="80"/>
  <c r="T49" i="80"/>
  <c r="T46" i="80"/>
  <c r="T45" i="80"/>
  <c r="T44" i="80"/>
  <c r="T43" i="80"/>
  <c r="T42" i="80"/>
  <c r="T41" i="80"/>
  <c r="T40" i="80"/>
  <c r="T39" i="80"/>
  <c r="T38" i="80"/>
  <c r="T37" i="80"/>
  <c r="T36" i="80"/>
  <c r="T35"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7" i="80"/>
  <c r="F26" i="80"/>
  <c r="F25" i="80"/>
  <c r="F24" i="80"/>
  <c r="F23" i="80"/>
  <c r="F22" i="80"/>
  <c r="F21" i="80"/>
  <c r="F20" i="80"/>
  <c r="F19" i="80"/>
  <c r="F18" i="80"/>
  <c r="F17" i="80"/>
  <c r="F16" i="80"/>
  <c r="F15" i="80"/>
  <c r="F14" i="80"/>
  <c r="Q33" i="80"/>
  <c r="Q35" i="80"/>
  <c r="Q36" i="80"/>
  <c r="Q37" i="80"/>
  <c r="Q38" i="80"/>
  <c r="Q39" i="80"/>
  <c r="Q40" i="80"/>
  <c r="Q43" i="80"/>
  <c r="Q45" i="80"/>
  <c r="Q47" i="80"/>
  <c r="Q51" i="80"/>
  <c r="Q52" i="80"/>
  <c r="Q54" i="80"/>
  <c r="Q55" i="80"/>
  <c r="Q57" i="80"/>
  <c r="Q58" i="80"/>
  <c r="Q59" i="80"/>
  <c r="Q60" i="80"/>
  <c r="Q61" i="80"/>
  <c r="Q63" i="80"/>
  <c r="Q64" i="80"/>
  <c r="Q66" i="80"/>
  <c r="Q70" i="80"/>
  <c r="Q71" i="80"/>
  <c r="Q72" i="80"/>
  <c r="Q73" i="80"/>
  <c r="D14" i="80" l="1"/>
  <c r="B68" i="80"/>
  <c r="B67" i="80"/>
  <c r="B66" i="80"/>
  <c r="B21" i="88"/>
  <c r="B4" i="87"/>
  <c r="E15" i="76"/>
  <c r="D2" i="85" l="1"/>
  <c r="B6" i="85" s="1"/>
  <c r="D75" i="80" l="1"/>
  <c r="E75" i="80" s="1"/>
  <c r="D74" i="80"/>
  <c r="E74" i="80" s="1"/>
  <c r="D73" i="80"/>
  <c r="E73" i="80" s="1"/>
  <c r="D72" i="80"/>
  <c r="E72" i="80" s="1"/>
  <c r="D71" i="80"/>
  <c r="E71" i="80" s="1"/>
  <c r="D70" i="80"/>
  <c r="E70" i="80" s="1"/>
  <c r="D69" i="80"/>
  <c r="E69" i="80" s="1"/>
  <c r="D68" i="80"/>
  <c r="E68" i="80" s="1"/>
  <c r="D67" i="80"/>
  <c r="E67" i="80" s="1"/>
  <c r="D66" i="80"/>
  <c r="E66" i="80" s="1"/>
  <c r="D65" i="80" l="1"/>
  <c r="E65" i="80" s="1"/>
  <c r="B65" i="80"/>
  <c r="E22" i="60" l="1"/>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7" i="80"/>
  <c r="B26" i="80"/>
  <c r="B25" i="80"/>
  <c r="B24" i="80"/>
  <c r="B23" i="80"/>
  <c r="B22" i="80"/>
  <c r="B21" i="80"/>
  <c r="B20" i="80"/>
  <c r="B19" i="80"/>
  <c r="B18" i="80"/>
  <c r="B17"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1" i="73"/>
  <c r="B111" i="73"/>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G11" i="100"/>
  <c r="G10" i="100" s="1"/>
  <c r="B42" i="84" s="1"/>
  <c r="D10" i="100"/>
  <c r="B53" i="84" l="1"/>
  <c r="D64" i="80"/>
  <c r="E64" i="80" s="1"/>
  <c r="D56" i="80"/>
  <c r="D33" i="80"/>
  <c r="D52" i="80"/>
  <c r="D60" i="80"/>
  <c r="D32" i="80"/>
  <c r="E32" i="80" s="1"/>
  <c r="D36" i="80"/>
  <c r="E36" i="80" s="1"/>
  <c r="D44" i="80"/>
  <c r="E44" i="80" s="1"/>
  <c r="D49" i="80"/>
  <c r="D40" i="80"/>
  <c r="D48" i="80"/>
  <c r="E48" i="80" s="1"/>
  <c r="D29" i="80"/>
  <c r="E29" i="80" s="1"/>
  <c r="D37" i="80"/>
  <c r="D41" i="80"/>
  <c r="D28" i="80"/>
  <c r="D57" i="80"/>
  <c r="E57" i="80" s="1"/>
  <c r="D45" i="80"/>
  <c r="D53" i="80"/>
  <c r="D61" i="80"/>
  <c r="E61" i="80" s="1"/>
  <c r="D27" i="80"/>
  <c r="D31" i="80"/>
  <c r="E31" i="80" s="1"/>
  <c r="D35" i="80"/>
  <c r="E35" i="80" s="1"/>
  <c r="D39" i="80"/>
  <c r="E39" i="80" s="1"/>
  <c r="D43" i="80"/>
  <c r="D47" i="80"/>
  <c r="D51" i="80"/>
  <c r="D55" i="80"/>
  <c r="D59" i="80"/>
  <c r="D63" i="80"/>
  <c r="E63" i="80" s="1"/>
  <c r="D26" i="80"/>
  <c r="E26" i="80" s="1"/>
  <c r="D30" i="80"/>
  <c r="D34" i="80"/>
  <c r="D38" i="80"/>
  <c r="E38" i="80" s="1"/>
  <c r="D42" i="80"/>
  <c r="E42" i="80" s="1"/>
  <c r="D46" i="80"/>
  <c r="D50" i="80"/>
  <c r="D54" i="80"/>
  <c r="D58" i="80"/>
  <c r="E58" i="80" s="1"/>
  <c r="D62" i="80"/>
  <c r="E60" i="80"/>
  <c r="E54" i="80" l="1"/>
  <c r="E62" i="80"/>
  <c r="E46" i="80"/>
  <c r="E30" i="80"/>
  <c r="E49" i="80"/>
  <c r="E56" i="80"/>
  <c r="E52" i="80"/>
  <c r="E40" i="80"/>
  <c r="E28" i="80"/>
  <c r="O67" i="73"/>
  <c r="E67" i="73" s="1"/>
  <c r="H67" i="73" s="1"/>
  <c r="O71" i="73"/>
  <c r="E71" i="73" s="1"/>
  <c r="H71" i="73" s="1"/>
  <c r="O83" i="73"/>
  <c r="E83" i="73" s="1"/>
  <c r="H83" i="73" s="1"/>
  <c r="O87" i="73"/>
  <c r="E87" i="73" s="1"/>
  <c r="H87" i="73" s="1"/>
  <c r="O99" i="73"/>
  <c r="E99" i="73" s="1"/>
  <c r="H99" i="73" s="1"/>
  <c r="O103" i="73"/>
  <c r="E103" i="73" s="1"/>
  <c r="H103" i="73" s="1"/>
  <c r="O93" i="73"/>
  <c r="E93" i="73" s="1"/>
  <c r="H93" i="73" s="1"/>
  <c r="E35" i="73"/>
  <c r="H35" i="73" s="1"/>
  <c r="E51" i="73"/>
  <c r="H51" i="73" s="1"/>
  <c r="E61" i="73"/>
  <c r="H61" i="73" s="1"/>
  <c r="S68" i="73"/>
  <c r="S80" i="73"/>
  <c r="S105" i="73"/>
  <c r="E50" i="80"/>
  <c r="E34" i="80"/>
  <c r="E41" i="80"/>
  <c r="E37" i="80"/>
  <c r="E33" i="80"/>
  <c r="E55" i="80"/>
  <c r="E51" i="80"/>
  <c r="E47" i="80"/>
  <c r="E59" i="80"/>
  <c r="E43" i="80"/>
  <c r="E27" i="80"/>
  <c r="E53" i="80"/>
  <c r="E45" i="80"/>
  <c r="Q88" i="73"/>
  <c r="Q100" i="73"/>
  <c r="Q90" i="73"/>
  <c r="P92" i="73"/>
  <c r="Q94" i="73"/>
  <c r="S100" i="73"/>
  <c r="E29" i="73"/>
  <c r="H29" i="73" s="1"/>
  <c r="E49" i="73"/>
  <c r="H49" i="73" s="1"/>
  <c r="E54" i="73"/>
  <c r="H54" i="73" s="1"/>
  <c r="E64" i="73"/>
  <c r="H64" i="73" s="1"/>
  <c r="O81" i="73"/>
  <c r="E81" i="73" s="1"/>
  <c r="H81" i="73" s="1"/>
  <c r="S86" i="73"/>
  <c r="S96" i="73"/>
  <c r="O106" i="73"/>
  <c r="E106" i="73" s="1"/>
  <c r="H106" i="73" s="1"/>
  <c r="Q68" i="73"/>
  <c r="Q89" i="73"/>
  <c r="P91" i="73"/>
  <c r="P97" i="73"/>
  <c r="Q109" i="73"/>
  <c r="S107" i="73"/>
  <c r="Q107" i="73"/>
  <c r="P107" i="73"/>
  <c r="O107" i="73"/>
  <c r="E107" i="73" s="1"/>
  <c r="H107" i="73" s="1"/>
  <c r="E43" i="73"/>
  <c r="H43" i="73" s="1"/>
  <c r="S91" i="73"/>
  <c r="Q91" i="73"/>
  <c r="O91" i="73"/>
  <c r="E91" i="73" s="1"/>
  <c r="H91" i="73" s="1"/>
  <c r="S75" i="73"/>
  <c r="Q75" i="73"/>
  <c r="P75" i="73"/>
  <c r="O75" i="73"/>
  <c r="E75" i="73" s="1"/>
  <c r="H75" i="73" s="1"/>
  <c r="E59" i="73"/>
  <c r="H59" i="73" s="1"/>
  <c r="P86" i="73"/>
  <c r="O86" i="73"/>
  <c r="E86" i="73" s="1"/>
  <c r="H86" i="73" s="1"/>
  <c r="E44" i="73"/>
  <c r="H44" i="73" s="1"/>
  <c r="O76" i="73"/>
  <c r="E76" i="73" s="1"/>
  <c r="H76" i="73" s="1"/>
  <c r="S95" i="73"/>
  <c r="Q95" i="73"/>
  <c r="P95" i="73"/>
  <c r="O108" i="73"/>
  <c r="E108" i="73" s="1"/>
  <c r="H108" i="73" s="1"/>
  <c r="E48" i="73"/>
  <c r="H48" i="73" s="1"/>
  <c r="E58" i="73"/>
  <c r="H58" i="73" s="1"/>
  <c r="S83" i="73"/>
  <c r="Q83" i="73"/>
  <c r="P83" i="73"/>
  <c r="O96" i="73"/>
  <c r="E96" i="73" s="1"/>
  <c r="H96" i="73" s="1"/>
  <c r="P105" i="73"/>
  <c r="P108" i="73"/>
  <c r="E38" i="73"/>
  <c r="H38" i="73" s="1"/>
  <c r="P70" i="73"/>
  <c r="S70" i="73"/>
  <c r="O70" i="73"/>
  <c r="E70" i="73" s="1"/>
  <c r="H70" i="73" s="1"/>
  <c r="P102" i="73"/>
  <c r="S102" i="73"/>
  <c r="O102" i="73"/>
  <c r="E102" i="73" s="1"/>
  <c r="H102" i="73" s="1"/>
  <c r="E32" i="73"/>
  <c r="H32" i="73" s="1"/>
  <c r="E42" i="73"/>
  <c r="H42" i="73" s="1"/>
  <c r="E55" i="73"/>
  <c r="H55" i="73" s="1"/>
  <c r="S67" i="73"/>
  <c r="Q67" i="73"/>
  <c r="P67" i="73"/>
  <c r="O80" i="73"/>
  <c r="E80" i="73" s="1"/>
  <c r="H80" i="73" s="1"/>
  <c r="P89" i="73"/>
  <c r="P90" i="73"/>
  <c r="S90" i="73"/>
  <c r="O90" i="73"/>
  <c r="E90" i="73" s="1"/>
  <c r="H90" i="73" s="1"/>
  <c r="Q93" i="73"/>
  <c r="E30" i="73"/>
  <c r="H30" i="73" s="1"/>
  <c r="E36" i="73"/>
  <c r="H36" i="73" s="1"/>
  <c r="E62" i="73"/>
  <c r="H62" i="73" s="1"/>
  <c r="O68" i="73"/>
  <c r="E68" i="73" s="1"/>
  <c r="H68" i="73" s="1"/>
  <c r="S71" i="73"/>
  <c r="Q71" i="73"/>
  <c r="P71" i="73"/>
  <c r="Q76" i="73"/>
  <c r="Q81" i="73"/>
  <c r="O84" i="73"/>
  <c r="E84" i="73" s="1"/>
  <c r="H84" i="73" s="1"/>
  <c r="S87" i="73"/>
  <c r="Q87" i="73"/>
  <c r="P87" i="73"/>
  <c r="P110" i="73"/>
  <c r="S110" i="73"/>
  <c r="O110" i="73"/>
  <c r="E110" i="73" s="1"/>
  <c r="H110" i="73" s="1"/>
  <c r="E60" i="73"/>
  <c r="H60" i="73" s="1"/>
  <c r="Q73" i="73"/>
  <c r="S79" i="73"/>
  <c r="Q79" i="73"/>
  <c r="P79" i="73"/>
  <c r="Q105" i="73"/>
  <c r="S111" i="73"/>
  <c r="Q111" i="73"/>
  <c r="P111" i="73"/>
  <c r="E26" i="73"/>
  <c r="H26" i="73" s="1"/>
  <c r="E39" i="73"/>
  <c r="H39" i="73" s="1"/>
  <c r="P73" i="73"/>
  <c r="P74" i="73"/>
  <c r="S74" i="73"/>
  <c r="O74" i="73"/>
  <c r="E74" i="73" s="1"/>
  <c r="H74" i="73" s="1"/>
  <c r="P76" i="73"/>
  <c r="Q77" i="73"/>
  <c r="S99" i="73"/>
  <c r="Q99" i="73"/>
  <c r="P99" i="73"/>
  <c r="E52" i="73"/>
  <c r="H52" i="73" s="1"/>
  <c r="S73" i="73"/>
  <c r="P78" i="73"/>
  <c r="S78" i="73"/>
  <c r="O78" i="73"/>
  <c r="E78" i="73" s="1"/>
  <c r="H78" i="73" s="1"/>
  <c r="P80" i="73"/>
  <c r="S89" i="73"/>
  <c r="Q92" i="73"/>
  <c r="P93" i="73"/>
  <c r="P94" i="73"/>
  <c r="S94" i="73"/>
  <c r="O94" i="73"/>
  <c r="E94" i="73" s="1"/>
  <c r="H94" i="73" s="1"/>
  <c r="P96" i="73"/>
  <c r="Q97" i="73"/>
  <c r="O100" i="73"/>
  <c r="E100" i="73" s="1"/>
  <c r="H100" i="73" s="1"/>
  <c r="S103" i="73"/>
  <c r="Q103" i="73"/>
  <c r="P103" i="73"/>
  <c r="Q108" i="73"/>
  <c r="P109" i="73"/>
  <c r="E25" i="73"/>
  <c r="H25" i="73" s="1"/>
  <c r="E31" i="73"/>
  <c r="H31" i="73" s="1"/>
  <c r="E40" i="73"/>
  <c r="H40" i="73" s="1"/>
  <c r="E41" i="73"/>
  <c r="H41" i="73" s="1"/>
  <c r="E47" i="73"/>
  <c r="H47" i="73" s="1"/>
  <c r="E56" i="73"/>
  <c r="H56" i="73" s="1"/>
  <c r="E57" i="73"/>
  <c r="H57" i="73" s="1"/>
  <c r="E63" i="73"/>
  <c r="H63" i="73" s="1"/>
  <c r="P68" i="73"/>
  <c r="Q70" i="73"/>
  <c r="O72" i="73"/>
  <c r="E72" i="73" s="1"/>
  <c r="H72" i="73" s="1"/>
  <c r="O73" i="73"/>
  <c r="E73" i="73" s="1"/>
  <c r="H73" i="73" s="1"/>
  <c r="S76" i="73"/>
  <c r="S77" i="73"/>
  <c r="O79" i="73"/>
  <c r="E79" i="73" s="1"/>
  <c r="H79" i="73" s="1"/>
  <c r="Q80" i="73"/>
  <c r="P81" i="73"/>
  <c r="P84" i="73"/>
  <c r="Q86" i="73"/>
  <c r="O88" i="73"/>
  <c r="E88" i="73" s="1"/>
  <c r="H88" i="73" s="1"/>
  <c r="O89" i="73"/>
  <c r="E89" i="73" s="1"/>
  <c r="H89" i="73" s="1"/>
  <c r="S93" i="73"/>
  <c r="O95" i="73"/>
  <c r="E95" i="73" s="1"/>
  <c r="H95" i="73" s="1"/>
  <c r="Q96" i="73"/>
  <c r="P100" i="73"/>
  <c r="Q102" i="73"/>
  <c r="O104" i="73"/>
  <c r="E104" i="73" s="1"/>
  <c r="H104" i="73" s="1"/>
  <c r="O105" i="73"/>
  <c r="E105" i="73" s="1"/>
  <c r="H105" i="73" s="1"/>
  <c r="S108" i="73"/>
  <c r="S109" i="73"/>
  <c r="O111" i="73"/>
  <c r="E111" i="73" s="1"/>
  <c r="H111" i="73" s="1"/>
  <c r="E24" i="73"/>
  <c r="H24" i="73" s="1"/>
  <c r="I83" i="73" l="1"/>
  <c r="E46" i="73"/>
  <c r="H46" i="73" s="1"/>
  <c r="I57" i="73"/>
  <c r="F86" i="73"/>
  <c r="F83" i="73"/>
  <c r="F89" i="73"/>
  <c r="S81" i="73"/>
  <c r="F81" i="73" s="1"/>
  <c r="F67" i="73"/>
  <c r="I81" i="73"/>
  <c r="I35" i="73"/>
  <c r="E27" i="73"/>
  <c r="H27" i="73" s="1"/>
  <c r="I27" i="73" s="1"/>
  <c r="F35" i="73"/>
  <c r="S92" i="73"/>
  <c r="S106" i="73"/>
  <c r="P106" i="73"/>
  <c r="P88" i="73"/>
  <c r="I88" i="73" s="1"/>
  <c r="S88" i="73"/>
  <c r="I49" i="73"/>
  <c r="O92" i="73"/>
  <c r="E92" i="73" s="1"/>
  <c r="H92" i="73" s="1"/>
  <c r="E28" i="73"/>
  <c r="H28" i="73" s="1"/>
  <c r="F99" i="73"/>
  <c r="F51" i="73"/>
  <c r="Q74" i="73"/>
  <c r="F74" i="73" s="1"/>
  <c r="F29" i="73"/>
  <c r="O109" i="73"/>
  <c r="E109" i="73" s="1"/>
  <c r="H109" i="73" s="1"/>
  <c r="P77" i="73"/>
  <c r="O77" i="73"/>
  <c r="E77" i="73" s="1"/>
  <c r="H77" i="73" s="1"/>
  <c r="E45" i="73"/>
  <c r="Q110" i="73"/>
  <c r="F110" i="73" s="1"/>
  <c r="S84" i="73"/>
  <c r="Q84" i="73"/>
  <c r="I84" i="73" s="1"/>
  <c r="I99" i="73"/>
  <c r="I51" i="73"/>
  <c r="I67" i="73"/>
  <c r="S97" i="73"/>
  <c r="O97" i="73"/>
  <c r="E97" i="73" s="1"/>
  <c r="H97" i="73" s="1"/>
  <c r="E65" i="73"/>
  <c r="H65" i="73" s="1"/>
  <c r="E33" i="73"/>
  <c r="H33" i="73" s="1"/>
  <c r="Q106" i="73"/>
  <c r="F93" i="73"/>
  <c r="F61" i="73"/>
  <c r="S72" i="73"/>
  <c r="P72" i="73"/>
  <c r="Q72" i="73"/>
  <c r="Q78" i="73"/>
  <c r="F78" i="73" s="1"/>
  <c r="F42" i="73"/>
  <c r="S104" i="73"/>
  <c r="Q104" i="73"/>
  <c r="P104" i="73"/>
  <c r="I111" i="73"/>
  <c r="F111" i="73"/>
  <c r="Q101" i="73"/>
  <c r="O101" i="73"/>
  <c r="E101" i="73" s="1"/>
  <c r="H101" i="73" s="1"/>
  <c r="P101" i="73"/>
  <c r="S101" i="73"/>
  <c r="E50" i="73"/>
  <c r="H50" i="73" s="1"/>
  <c r="I47" i="73"/>
  <c r="F47" i="73"/>
  <c r="E37" i="73"/>
  <c r="H37" i="73" s="1"/>
  <c r="F62" i="73"/>
  <c r="I62" i="73"/>
  <c r="I80" i="73"/>
  <c r="F80" i="73"/>
  <c r="I96" i="73"/>
  <c r="F96" i="73"/>
  <c r="I71" i="73"/>
  <c r="F71" i="73"/>
  <c r="I48" i="73"/>
  <c r="F48" i="73"/>
  <c r="I108" i="73"/>
  <c r="F108" i="73"/>
  <c r="I44" i="73"/>
  <c r="F44" i="73"/>
  <c r="I86" i="73"/>
  <c r="I61" i="73"/>
  <c r="I29" i="73"/>
  <c r="I93" i="73"/>
  <c r="I73" i="73"/>
  <c r="F73" i="73"/>
  <c r="E66" i="73"/>
  <c r="H66" i="73" s="1"/>
  <c r="I63" i="73"/>
  <c r="F63" i="73"/>
  <c r="E53" i="73"/>
  <c r="H53" i="73" s="1"/>
  <c r="F94" i="73"/>
  <c r="I94" i="73"/>
  <c r="F30" i="73"/>
  <c r="I30" i="73"/>
  <c r="I103" i="73"/>
  <c r="F103" i="73"/>
  <c r="F102" i="73"/>
  <c r="I102" i="73"/>
  <c r="F38" i="73"/>
  <c r="I38" i="73"/>
  <c r="I59" i="73"/>
  <c r="F59" i="73"/>
  <c r="F49" i="73"/>
  <c r="I43" i="73"/>
  <c r="F43" i="73"/>
  <c r="I89" i="73"/>
  <c r="P82" i="73"/>
  <c r="S82" i="73"/>
  <c r="O82" i="73"/>
  <c r="E82" i="73" s="1"/>
  <c r="H82" i="73" s="1"/>
  <c r="Q82" i="73"/>
  <c r="I79" i="73"/>
  <c r="F79" i="73"/>
  <c r="Q69" i="73"/>
  <c r="S69" i="73"/>
  <c r="O69" i="73"/>
  <c r="E69" i="73" s="1"/>
  <c r="H69" i="73" s="1"/>
  <c r="P69" i="73"/>
  <c r="I25" i="73"/>
  <c r="F25" i="73"/>
  <c r="F26" i="73"/>
  <c r="I26" i="73"/>
  <c r="I60" i="73"/>
  <c r="F60" i="73"/>
  <c r="I32" i="73"/>
  <c r="F32" i="73"/>
  <c r="I76" i="73"/>
  <c r="F76" i="73"/>
  <c r="F54" i="73"/>
  <c r="I54" i="73"/>
  <c r="I91" i="73"/>
  <c r="F91" i="73"/>
  <c r="I105" i="73"/>
  <c r="F105" i="73"/>
  <c r="P98" i="73"/>
  <c r="S98" i="73"/>
  <c r="O98" i="73"/>
  <c r="E98" i="73" s="1"/>
  <c r="H98" i="73" s="1"/>
  <c r="Q98" i="73"/>
  <c r="I95" i="73"/>
  <c r="F95" i="73"/>
  <c r="Q85" i="73"/>
  <c r="O85" i="73"/>
  <c r="E85" i="73" s="1"/>
  <c r="H85" i="73" s="1"/>
  <c r="S85" i="73"/>
  <c r="P85" i="73"/>
  <c r="I56" i="73"/>
  <c r="F56" i="73"/>
  <c r="I41" i="73"/>
  <c r="F41" i="73"/>
  <c r="E34" i="73"/>
  <c r="H34" i="73" s="1"/>
  <c r="I31" i="73"/>
  <c r="F31" i="73"/>
  <c r="I100" i="73"/>
  <c r="F100" i="73"/>
  <c r="I52" i="73"/>
  <c r="F52" i="73"/>
  <c r="I87" i="73"/>
  <c r="F87" i="73"/>
  <c r="I64" i="73"/>
  <c r="I39" i="73"/>
  <c r="F39" i="73"/>
  <c r="I68" i="73"/>
  <c r="F68" i="73"/>
  <c r="I36" i="73"/>
  <c r="F36" i="73"/>
  <c r="F90" i="73"/>
  <c r="I90" i="73"/>
  <c r="I55" i="73"/>
  <c r="F55" i="73"/>
  <c r="F70" i="73"/>
  <c r="I70" i="73"/>
  <c r="F58" i="73"/>
  <c r="I58" i="73"/>
  <c r="I75" i="73"/>
  <c r="F75" i="73"/>
  <c r="I107" i="73"/>
  <c r="F107" i="73"/>
  <c r="I24" i="73"/>
  <c r="F24" i="73"/>
  <c r="F46" i="73" l="1"/>
  <c r="I110" i="73"/>
  <c r="F27" i="73"/>
  <c r="F92" i="73"/>
  <c r="F106" i="73"/>
  <c r="I106" i="73"/>
  <c r="F45" i="73"/>
  <c r="H45" i="73"/>
  <c r="I45" i="73" s="1"/>
  <c r="F40" i="73"/>
  <c r="F88" i="73"/>
  <c r="I40" i="73"/>
  <c r="I74" i="73"/>
  <c r="I78" i="73"/>
  <c r="I92" i="73"/>
  <c r="I28" i="73"/>
  <c r="I46" i="73"/>
  <c r="F65" i="73"/>
  <c r="F104" i="73"/>
  <c r="F33" i="73"/>
  <c r="F64" i="73"/>
  <c r="I109" i="73"/>
  <c r="F84" i="73"/>
  <c r="F28" i="73"/>
  <c r="F57" i="73"/>
  <c r="I33" i="73"/>
  <c r="I97" i="73"/>
  <c r="F109" i="73"/>
  <c r="I65" i="73"/>
  <c r="F72" i="73"/>
  <c r="I72" i="73"/>
  <c r="F77" i="73"/>
  <c r="F97" i="73"/>
  <c r="I104" i="73"/>
  <c r="I42" i="73"/>
  <c r="I77" i="73"/>
  <c r="I69" i="73"/>
  <c r="F69" i="73"/>
  <c r="I85" i="73"/>
  <c r="F85" i="73"/>
  <c r="I53" i="73"/>
  <c r="F53" i="73"/>
  <c r="I37" i="73"/>
  <c r="F37" i="73"/>
  <c r="I101" i="73"/>
  <c r="F101" i="73"/>
  <c r="F34" i="73"/>
  <c r="I34" i="73"/>
  <c r="F98" i="73"/>
  <c r="I98" i="73"/>
  <c r="F82" i="73"/>
  <c r="I82" i="73"/>
  <c r="F66" i="73"/>
  <c r="I66"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E35" i="84" l="1"/>
  <c r="E23" i="88" s="1"/>
  <c r="C35" i="84"/>
  <c r="D26" i="84"/>
  <c r="B17" i="88"/>
  <c r="E57" i="84" l="1"/>
  <c r="C57" i="84"/>
  <c r="D53" i="84"/>
  <c r="C53" i="84"/>
  <c r="E46" i="84"/>
  <c r="C46" i="84"/>
  <c r="D42" i="84"/>
  <c r="C42" i="84"/>
  <c r="E26" i="84"/>
  <c r="D17" i="88"/>
  <c r="D35" i="84"/>
  <c r="D23" i="88" s="1"/>
  <c r="E42" i="84" l="1"/>
  <c r="E53" i="84"/>
  <c r="D57" i="84"/>
  <c r="D46" i="84"/>
  <c r="E17" i="88"/>
  <c r="D2" i="94" s="1"/>
  <c r="B2" i="94" s="1"/>
  <c r="C23" i="88"/>
  <c r="L17" i="88" l="1"/>
  <c r="D3" i="94" s="1"/>
  <c r="B3" i="94" s="1"/>
  <c r="B5" i="88" s="1"/>
  <c r="D6" i="94"/>
  <c r="B6" i="94" s="1"/>
  <c r="L23" i="88"/>
  <c r="D4" i="94" l="1"/>
  <c r="B4" i="94" s="1"/>
  <c r="D7" i="94"/>
  <c r="B7" i="94" s="1"/>
  <c r="D8" i="94"/>
  <c r="B8" i="94" s="1"/>
  <c r="B6" i="88" l="1"/>
  <c r="E23" i="73"/>
  <c r="H23" i="73" s="1"/>
  <c r="D25" i="80" l="1"/>
  <c r="E27" i="60"/>
  <c r="J27" i="60" s="1"/>
  <c r="F23" i="73"/>
  <c r="G27" i="60" l="1"/>
  <c r="D24" i="80" l="1"/>
  <c r="E26" i="60"/>
  <c r="J26" i="60" s="1"/>
  <c r="E22" i="73"/>
  <c r="H22" i="73" s="1"/>
  <c r="D23" i="80"/>
  <c r="E25" i="60"/>
  <c r="J25" i="60" s="1"/>
  <c r="I23" i="73"/>
  <c r="E21" i="73"/>
  <c r="H21" i="73" s="1"/>
  <c r="D34" i="76"/>
  <c r="G25" i="60" l="1"/>
  <c r="G26" i="60"/>
  <c r="F22" i="73"/>
  <c r="E24" i="80"/>
  <c r="E25" i="80"/>
  <c r="J34" i="76"/>
  <c r="N34" i="76" s="1"/>
  <c r="E34" i="76"/>
  <c r="K34" i="76"/>
  <c r="F21" i="73"/>
  <c r="I22" i="73" l="1"/>
  <c r="M34" i="76"/>
  <c r="I21" i="73"/>
  <c r="E23" i="80" l="1"/>
  <c r="D15" i="80" l="1"/>
  <c r="E13" i="73"/>
  <c r="H13" i="73" s="1"/>
  <c r="E18" i="60"/>
  <c r="J18" i="60" s="1"/>
  <c r="E21" i="60"/>
  <c r="J21" i="60" s="1"/>
  <c r="D20" i="80"/>
  <c r="E23" i="60"/>
  <c r="J23" i="60" s="1"/>
  <c r="E24" i="60"/>
  <c r="J24" i="60" s="1"/>
  <c r="D18" i="76"/>
  <c r="J16" i="76" l="1"/>
  <c r="N16" i="76" s="1"/>
  <c r="D16" i="76"/>
  <c r="G23" i="60"/>
  <c r="G21" i="60"/>
  <c r="G24" i="60"/>
  <c r="G18" i="60"/>
  <c r="D19" i="80"/>
  <c r="D21" i="80"/>
  <c r="D22" i="80"/>
  <c r="D16" i="80"/>
  <c r="E20" i="73"/>
  <c r="H20" i="73" s="1"/>
  <c r="E19" i="73"/>
  <c r="H19" i="73" s="1"/>
  <c r="E18" i="73"/>
  <c r="H18" i="73" s="1"/>
  <c r="E17" i="73"/>
  <c r="H17" i="73" s="1"/>
  <c r="E14" i="73"/>
  <c r="H14" i="73" s="1"/>
  <c r="E19" i="60"/>
  <c r="J19" i="60" s="1"/>
  <c r="D17" i="80"/>
  <c r="I17" i="80" s="1"/>
  <c r="D18" i="80"/>
  <c r="E20" i="60"/>
  <c r="J20" i="60" s="1"/>
  <c r="E16" i="73"/>
  <c r="H16" i="73" s="1"/>
  <c r="J18" i="76"/>
  <c r="N18" i="76" s="1"/>
  <c r="K18" i="76"/>
  <c r="E15" i="73"/>
  <c r="H15" i="73" s="1"/>
  <c r="E16" i="76"/>
  <c r="K16" i="76"/>
  <c r="M16" i="76" s="1"/>
  <c r="E18" i="76"/>
  <c r="E12" i="73"/>
  <c r="H12" i="73" s="1"/>
  <c r="E17"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0" i="80"/>
  <c r="E22" i="80"/>
  <c r="E14" i="80"/>
  <c r="E18" i="80"/>
  <c r="E16" i="80"/>
  <c r="E21" i="80"/>
  <c r="E15" i="80"/>
  <c r="E19"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6" i="103" s="1"/>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<sst xmlns="http://schemas.openxmlformats.org/spreadsheetml/2006/main" count="1098" uniqueCount="440">
  <si>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</si>
  <si>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</si>
  <si>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</si>
  <si>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</si>
  <si>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</si>
  <si>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</si>
  <si>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</si>
  <si>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</si>
  <si>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</si>
  <si>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</si>
  <si>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</si>
  <si>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</si>
  <si>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</si>
  <si>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</si>
  <si>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</si>
  <si>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</si>
  <si>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</si>
  <si>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</si>
  <si>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</si>
  <si>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</si>
  <si>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</si>
  <si>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</si>
  <si>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</si>
  <si>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</si>
  <si>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</si>
  <si>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</si>
  <si>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</si>
  <si>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</si>
  <si>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</si>
  <si>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a</t>
    <phoneticPr fontId="7"/>
  </si>
  <si>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</si>
  <si>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</si>
  <si>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</si>
  <si>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</si>
  <si>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</si>
  <si>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</si>
  <si>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</si>
  <si>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</si>
  <si>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</si>
  <si>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</si>
  <si>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</si>
  <si>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</si>
  <si>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</si>
  <si>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</si>
  <si>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</si>
  <si>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</si>
  <si>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</si>
  <si>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</si>
  <si>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</si>
  <si>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</si>
  <si>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平成25年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</si>
  <si>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</si>
  <si>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</si>
  <si>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</si>
  <si>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</si>
  <si>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</si>
  <si>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</si>
  <si>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</si>
  <si>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</si>
  <si>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</si>
  <si>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</si>
  <si>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</si>
  <si>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</si>
  <si>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</si>
  <si>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</si>
  <si>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</si>
  <si>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</si>
  <si>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</si>
  <si>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</si>
  <si>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</si>
  <si>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</si>
  <si>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</si>
  <si>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</si>
  <si>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</si>
  <si>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</si>
  <si>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</si>
  <si>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</si>
  <si>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</si>
  <si>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</si>
  <si>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</si>
  <si>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</si>
  <si>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</si>
  <si>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</si>
  <si>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</si>
  <si>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</si>
  <si>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</si>
  <si>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</si>
  <si>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</si>
  <si>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</si>
  <si>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</si>
  <si>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</si>
  <si>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</si>
  <si>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</si>
  <si>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</si>
  <si>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</si>
  <si>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</si>
  <si>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</si>
  <si>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</si>
  <si>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</si>
  <si>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</si>
  <si>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</si>
  <si>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</si>
  <si>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</si>
  <si>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</si>
  <si>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</si>
  <si>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</si>
  <si>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</si>
  <si>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</si>
  <si>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</si>
  <si>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</si>
  <si>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</si>
  <si>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</si>
  <si>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</si>
  <si>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</si>
  <si>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</si>
  <si>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</si>
  <si>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</si>
  <si>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</si>
  <si>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</si>
  <si>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</si>
  <si>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</si>
  <si>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</si>
  <si>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</si>
  <si>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</si>
  <si>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</si>
  <si>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</si>
  <si>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</si>
  <si>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</si>
  <si>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</si>
  <si>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</si>
  <si>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</si>
  <si>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</si>
  <si>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</si>
  <si>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</si>
  <si>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</si>
  <si>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</si>
  <si>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</si>
  <si>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</si>
  <si>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</si>
  <si>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</si>
  <si>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</si>
  <si>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</si>
  <si>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</si>
  <si>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</si>
  <si>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</si>
  <si>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</si>
  <si>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</si>
  <si>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</si>
  <si>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</si>
  <si>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</si>
  <si>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</si>
  <si>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</si>
  <si>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</si>
  <si>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</si>
  <si>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</si>
  <si>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</si>
  <si>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</si>
  <si>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</si>
  <si>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</si>
  <si>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</si>
  <si>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</si>
  <si>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</si>
  <si>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</si>
  <si>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</si>
  <si>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</si>
  <si>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</si>
  <si>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</si>
  <si>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</si>
  <si>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</si>
  <si>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</si>
  <si>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</si>
  <si>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</si>
  <si>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</si>
  <si>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</si>
  <si>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</si>
  <si>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</si>
  <si>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</si>
  <si>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</si>
  <si>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</si>
  <si>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</si>
  <si>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</si>
  <si>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</si>
  <si>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</si>
  <si>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</si>
  <si>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</si>
  <si>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</si>
  <si>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</si>
  <si>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</si>
  <si>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</si>
  <si>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</si>
  <si>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</si>
  <si>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</si>
  <si>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</si>
  <si>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</si>
  <si>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</si>
  <si>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</si>
  <si>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</si>
  <si>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</si>
  <si>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</si>
  <si>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</si>
  <si>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</si>
  <si>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</si>
  <si>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</si>
  <si>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</si>
  <si>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</si>
  <si>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</si>
  <si>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基準収穫量
</t>
    </r>
    <r>
      <rPr>
        <sz val="11"/>
        <rFont val="Meiryo UI"/>
        <family val="3"/>
        <charset val="128"/>
      </rPr>
      <t>②=①×
基準単収/10</t>
    </r>
    <rPh sb="11" eb="13">
      <t>キジュン</t>
    </rPh>
    <rPh sb="13" eb="15">
      <t>タンシュウ</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</si>
  <si>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</si>
  <si>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</si>
  <si>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</si>
  <si>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</si>
  <si>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</si>
  <si>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</si>
  <si>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</si>
  <si>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</si>
  <si>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</si>
  <si>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</si>
  <si>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</si>
  <si>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基準単収</t>
    <rPh sb="0" eb="2">
      <t>キジュン</t>
    </rPh>
    <rPh sb="2" eb="4">
      <t>タンシュウ</t>
    </rPh>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</si>
  <si>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</si>
  <si>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</si>
  <si>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</si>
  <si>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</si>
  <si>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</si>
  <si>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</si>
  <si>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</si>
  <si>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</si>
  <si>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</si>
  <si>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</si>
  <si>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</si>
  <si>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</si>
  <si>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</si>
  <si>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</si>
  <si>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はくさい </t>
  </si>
  <si>
    <t xml:space="preserve"> キャベツ </t>
  </si>
  <si>
    <t xml:space="preserve"> ねぎ </t>
  </si>
  <si>
    <t xml:space="preserve"> 青ねぎ</t>
  </si>
  <si>
    <t xml:space="preserve"> 白ねぎ </t>
  </si>
  <si>
    <t xml:space="preserve"> こねぎ </t>
  </si>
  <si>
    <t xml:space="preserve"> レタス</t>
  </si>
  <si>
    <t xml:space="preserve"> レタス（結球） </t>
  </si>
  <si>
    <t xml:space="preserve"> レタス（非結球） </t>
  </si>
  <si>
    <t xml:space="preserve"> きゅうり </t>
  </si>
  <si>
    <t xml:space="preserve"> なす </t>
  </si>
  <si>
    <t xml:space="preserve"> トマト </t>
  </si>
  <si>
    <t xml:space="preserve"> ミニトマト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</si>
  <si>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</si>
  <si>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</si>
  <si>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</si>
  <si>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</si>
  <si>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</si>
  <si>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</si>
  <si>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</si>
  <si>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</si>
  <si>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</si>
  <si>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</si>
  <si>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</si>
  <si>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</si>
  <si>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</si>
  <si>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</si>
  <si>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</si>
  <si>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</si>
  <si>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</si>
  <si>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</si>
  <si>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</si>
  <si>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</si>
  <si>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</si>
  <si>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</si>
  <si>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</si>
  <si>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</si>
  <si>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</si>
  <si>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</si>
  <si>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</si>
  <si>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</si>
  <si>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</si>
  <si>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</si>
  <si>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</si>
  <si>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</si>
  <si>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</si>
  <si>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</si>
  <si>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</si>
  <si>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</si>
  <si>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</si>
  <si>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</si>
  <si>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</si>
  <si>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</si>
  <si>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</si>
  <si>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</si>
  <si>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</si>
  <si>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</si>
  <si>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</si>
  <si>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</si>
  <si>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</si>
  <si>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</si>
  <si>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</si>
  <si>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</si>
  <si>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</si>
  <si>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</si>
  <si>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</si>
  <si>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</si>
  <si>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</si>
  <si>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</si>
  <si>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</si>
  <si>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</si>
  <si>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</si>
  <si>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</si>
  <si>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</si>
  <si>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</si>
  <si>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</si>
  <si>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</si>
  <si>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</si>
  <si>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</si>
  <si>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</si>
  <si>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</si>
  <si>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</si>
  <si>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</si>
  <si>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</si>
  <si>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</si>
  <si>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</si>
  <si>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</si>
  <si>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</si>
  <si>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</si>
  <si>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</si>
  <si>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</si>
  <si>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</si>
  <si>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</si>
  <si>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</si>
  <si>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</si>
  <si>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</si>
  <si>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</si>
  <si>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</si>
  <si>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</si>
  <si>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</si>
  <si>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</si>
  <si>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</si>
  <si>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</si>
  <si>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</si>
  <si>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</si>
  <si>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</si>
  <si>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</si>
  <si>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</si>
  <si>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</si>
  <si>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</si>
  <si>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</si>
  <si>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</si>
  <si>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</si>
  <si>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</si>
  <si>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</si>
  <si>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</si>
  <si>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</si>
  <si>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</si>
  <si>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</si>
  <si>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</si>
  <si>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</si>
  <si>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</si>
  <si>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</si>
  <si>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</si>
  <si>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</si>
  <si>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</si>
  <si>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</si>
  <si>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</si>
  <si>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</si>
  <si>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</si>
  <si>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</si>
  <si>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</si>
  <si>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</si>
  <si>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</si>
  <si>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</si>
  <si>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</si>
  <si>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</si>
  <si>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</si>
  <si>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</si>
  <si>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</si>
  <si>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</si>
  <si>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</si>
  <si>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</si>
  <si>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</si>
  <si>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</si>
  <si>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</si>
  <si>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</si>
  <si>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</si>
  <si>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</si>
  <si>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</si>
  <si>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</si>
  <si>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</si>
  <si>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</si>
  <si>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</si>
  <si>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</si>
  <si>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</si>
  <si>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</si>
  <si>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</si>
  <si>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</si>
  <si>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</si>
  <si>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</si>
  <si>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</si>
  <si>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</si>
  <si>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</si>
  <si>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</si>
  <si>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</si>
  <si>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</si>
  <si>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</si>
  <si>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</si>
  <si>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</si>
  <si>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</si>
  <si>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</si>
  <si>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</si>
  <si>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</si>
  <si>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</si>
  <si>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</si>
  <si>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</si>
  <si>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</si>
  <si>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</si>
  <si>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</si>
  <si>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</si>
  <si>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</si>
  <si>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＜農業共済制度＞水稲の品質方式と麦の災害収入共済方式には対応していません。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</si>
  <si>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</si>
  <si>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</si>
  <si>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</si>
  <si>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</si>
  <si>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</si>
  <si>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</si>
  <si>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</si>
  <si>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</si>
  <si>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</si>
  <si>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</si>
  <si>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</si>
  <si>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</si>
  <si>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</si>
  <si>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</si>
  <si>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</si>
  <si>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</si>
  <si>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</si>
  <si>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</si>
  <si>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水稲（うるち）</t>
    <rPh sb="0" eb="2">
      <t>スイトウ</t>
    </rPh>
    <phoneticPr fontId="7"/>
  </si>
  <si>
    <t>なお、この試算には、加入者が別途支払う事務費は含まれていません。</t>
    <phoneticPr fontId="7"/>
  </si>
  <si>
    <t>平成29年</t>
    <rPh sb="0" eb="2">
      <t>ヘイセイ</t>
    </rPh>
    <phoneticPr fontId="7"/>
  </si>
  <si>
    <t>平成25年～平成29年の収入金額で算出しています。</t>
    <phoneticPr fontId="7"/>
  </si>
  <si>
    <t>Copyright © 2018 全国農業共済組合連合会 All rights reserved.</t>
    <phoneticPr fontId="7"/>
  </si>
  <si>
    <r>
      <t xml:space="preserve">保険料
</t>
    </r>
    <r>
      <rPr>
        <sz val="11"/>
        <rFont val="Meiryo UI"/>
        <family val="3"/>
        <charset val="128"/>
      </rPr>
      <t>(1)*0.8
*0.9
*0.02159
/2</t>
    </r>
    <rPh sb="0" eb="2">
      <t>ホケン</t>
    </rPh>
    <rPh sb="2" eb="3">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</si>
</sst>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36">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zoomScaleNormal="10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297</v>
      </c>
    </row>
    <row r="6" spans="2:2" ht="14.25" customHeight="1"/>
    <row r="7" spans="2:2">
      <c r="B7" s="76" t="s">
        <v>298</v>
      </c>
    </row>
    <row r="8" spans="2:2">
      <c r="B8" s="76" t="s">
        <v>299</v>
      </c>
    </row>
    <row r="9" spans="2:2">
      <c r="B9" s="76" t="s">
        <v>300</v>
      </c>
    </row>
    <row r="10" spans="2:2" ht="14.25" customHeight="1">
      <c r="B10" s="76" t="s">
        <v>435</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438</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'パターン2-1'!B17</f>
        <v>平成27年</v>
      </c>
      <c r="F2" s="77"/>
      <c r="G2" s="77"/>
    </row>
    <row r="3" spans="1:8" ht="15.75" customHeight="1">
      <c r="B3" s="81"/>
      <c r="C3" s="81"/>
      <c r="D3" s="81"/>
      <c r="E3" s="81"/>
      <c r="F3" s="81"/>
      <c r="G3" s="81"/>
    </row>
    <row r="4" spans="1:8" ht="15.75" customHeight="1">
      <c r="A4" s="82"/>
      <c r="B4" s="258" t="s">
        <v>344</v>
      </c>
      <c r="C4" s="83"/>
      <c r="D4" s="82"/>
      <c r="E4" s="83"/>
    </row>
    <row r="5" spans="1:8" ht="15.75" customHeight="1">
      <c r="A5" s="82"/>
      <c r="B5" s="77" t="s">
        <v>419</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'パターン2-1'!B18</f>
        <v>平成26年</v>
      </c>
      <c r="E2" s="77"/>
      <c r="F2" s="77"/>
      <c r="G2" s="80"/>
    </row>
    <row r="3" spans="1:10" ht="15.75" customHeight="1">
      <c r="B3" s="81"/>
      <c r="C3" s="81"/>
      <c r="D3" s="81"/>
      <c r="E3" s="81"/>
      <c r="F3" s="81"/>
      <c r="G3" s="80"/>
    </row>
    <row r="4" spans="1:10" ht="15.75" customHeight="1">
      <c r="A4" s="82"/>
      <c r="B4" s="258" t="s">
        <v>343</v>
      </c>
      <c r="C4" s="83"/>
      <c r="G4" s="83"/>
    </row>
    <row r="5" spans="1:10" ht="15.75" customHeight="1">
      <c r="A5" s="82"/>
      <c r="B5" s="77" t="s">
        <v>418</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396</v>
      </c>
    </row>
    <row r="9" spans="1:10" s="88" customFormat="1" ht="15" customHeight="1">
      <c r="A9" s="87"/>
      <c r="B9" s="365" t="s">
        <v>274</v>
      </c>
      <c r="C9" s="368" t="s">
        <v>37</v>
      </c>
      <c r="D9" s="369"/>
      <c r="E9" s="369"/>
      <c r="F9" s="369"/>
      <c r="G9" s="370"/>
      <c r="J9" s="87" t="s">
        <v>417</v>
      </c>
    </row>
    <row r="10" spans="1:10" s="88" customFormat="1" ht="15" customHeight="1">
      <c r="A10" s="87"/>
      <c r="B10" s="366"/>
      <c r="C10" s="371"/>
      <c r="D10" s="372"/>
      <c r="E10" s="372"/>
      <c r="F10" s="372"/>
      <c r="G10" s="373"/>
      <c r="J10" s="87" t="s">
        <v>397</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'パターン2-1'!B18</f>
        <v>平成26年</v>
      </c>
      <c r="F2" s="77"/>
      <c r="G2" s="77"/>
    </row>
    <row r="3" spans="1:8" ht="15.75" customHeight="1">
      <c r="B3" s="81"/>
      <c r="C3" s="81"/>
      <c r="D3" s="81"/>
      <c r="E3" s="81"/>
      <c r="F3" s="81"/>
      <c r="G3" s="81"/>
    </row>
    <row r="4" spans="1:8" ht="15.75" customHeight="1">
      <c r="A4" s="82"/>
      <c r="B4" s="258" t="s">
        <v>344</v>
      </c>
      <c r="C4" s="83"/>
      <c r="D4" s="82"/>
      <c r="E4" s="83"/>
    </row>
    <row r="5" spans="1:8" ht="15.75" customHeight="1">
      <c r="A5" s="82"/>
      <c r="B5" s="77" t="s">
        <v>419</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'パターン2-1'!B19</f>
        <v>平成25年</v>
      </c>
      <c r="E2" s="77"/>
      <c r="F2" s="77"/>
      <c r="G2" s="80"/>
    </row>
    <row r="3" spans="1:10" ht="15.75" customHeight="1">
      <c r="B3" s="81"/>
      <c r="C3" s="81"/>
      <c r="D3" s="81"/>
      <c r="E3" s="81"/>
      <c r="F3" s="81"/>
      <c r="G3" s="80"/>
    </row>
    <row r="4" spans="1:10" ht="15.75" customHeight="1">
      <c r="A4" s="82"/>
      <c r="B4" s="258" t="s">
        <v>343</v>
      </c>
      <c r="C4" s="83"/>
      <c r="G4" s="83"/>
    </row>
    <row r="5" spans="1:10" ht="15.75" customHeight="1">
      <c r="A5" s="82"/>
      <c r="B5" s="77" t="s">
        <v>418</v>
      </c>
      <c r="C5" s="83"/>
      <c r="G5" s="83"/>
    </row>
    <row r="6" spans="1:10" ht="25.5" customHeight="1" thickBot="1">
      <c r="A6" s="84"/>
      <c r="B6" s="85" t="str">
        <f>"　　・"&amp;D2&amp;"の青色申告決算書の２ページに記載した内容に沿って入力し、完了したら「次へ」ボタンを押してください。"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396</v>
      </c>
    </row>
    <row r="9" spans="1:10" s="88" customFormat="1" ht="15" customHeight="1">
      <c r="A9" s="87"/>
      <c r="B9" s="365" t="s">
        <v>274</v>
      </c>
      <c r="C9" s="368" t="s">
        <v>37</v>
      </c>
      <c r="D9" s="369"/>
      <c r="E9" s="369"/>
      <c r="F9" s="369"/>
      <c r="G9" s="370"/>
      <c r="J9" s="87" t="s">
        <v>417</v>
      </c>
    </row>
    <row r="10" spans="1:10" s="88" customFormat="1" ht="15" customHeight="1">
      <c r="A10" s="87"/>
      <c r="B10" s="366"/>
      <c r="C10" s="371"/>
      <c r="D10" s="372"/>
      <c r="E10" s="372"/>
      <c r="F10" s="372"/>
      <c r="G10" s="373"/>
      <c r="J10" s="87" t="s">
        <v>397</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'パターン2-1'!B20</f>
        <v>平成23年</v>
      </c>
      <c r="E2" s="77"/>
      <c r="F2" s="77"/>
      <c r="G2" s="80"/>
    </row>
    <row r="3" spans="1:8" ht="15.75" customHeight="1">
      <c r="B3" s="81"/>
      <c r="C3" s="81"/>
      <c r="D3" s="81"/>
      <c r="E3" s="81"/>
      <c r="F3" s="81"/>
      <c r="G3" s="80"/>
    </row>
    <row r="4" spans="1:8" ht="15.75" customHeight="1">
      <c r="A4" s="82"/>
      <c r="B4" s="258" t="s">
        <v>343</v>
      </c>
      <c r="C4" s="83"/>
      <c r="G4" s="83"/>
    </row>
    <row r="5" spans="1:8" ht="15.75" customHeight="1">
      <c r="A5" s="82"/>
      <c r="B5" s="77" t="s">
        <v>342</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35</v>
      </c>
    </row>
    <row r="7" spans="1:8" s="88" customFormat="1" ht="57" customHeight="1">
      <c r="A7" s="87"/>
      <c r="B7" s="248" t="s">
        <v>53</v>
      </c>
      <c r="C7" s="376" t="s">
        <v>196</v>
      </c>
      <c r="D7" s="376" t="s">
        <v>173</v>
      </c>
      <c r="E7" s="374" t="s">
        <v>197</v>
      </c>
      <c r="F7" s="375"/>
      <c r="G7" s="363" t="s">
        <v>198</v>
      </c>
    </row>
    <row r="8" spans="1:8" s="88" customFormat="1" ht="15.75">
      <c r="A8" s="87"/>
      <c r="B8" s="197"/>
      <c r="C8" s="377"/>
      <c r="D8" s="377"/>
      <c r="E8" s="250" t="s">
        <v>54</v>
      </c>
      <c r="F8" s="249" t="s">
        <v>55</v>
      </c>
      <c r="G8" s="364"/>
    </row>
    <row r="9" spans="1:8" s="88" customFormat="1" ht="15" customHeight="1">
      <c r="A9" s="87"/>
      <c r="B9" s="365" t="s">
        <v>274</v>
      </c>
      <c r="C9" s="368" t="s">
        <v>37</v>
      </c>
      <c r="D9" s="369"/>
      <c r="E9" s="369"/>
      <c r="F9" s="369"/>
      <c r="G9" s="370"/>
    </row>
    <row r="10" spans="1:8" s="88" customFormat="1" ht="15" customHeight="1">
      <c r="A10" s="87"/>
      <c r="B10" s="366"/>
      <c r="C10" s="371"/>
      <c r="D10" s="372"/>
      <c r="E10" s="372"/>
      <c r="F10" s="372"/>
      <c r="G10" s="373"/>
    </row>
    <row r="11" spans="1:8" s="91" customFormat="1" ht="30" customHeight="1" thickBot="1">
      <c r="A11" s="89"/>
      <c r="B11" s="367"/>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56</v>
      </c>
      <c r="C12" s="277">
        <v>9000000</v>
      </c>
      <c r="D12" s="277">
        <v>100000</v>
      </c>
      <c r="E12" s="277"/>
      <c r="F12" s="278">
        <v>300000</v>
      </c>
      <c r="G12" s="279">
        <f>C12-D12+(E12+F12)</f>
        <v>9200000</v>
      </c>
    </row>
    <row r="13" spans="1:8" s="78" customFormat="1" ht="31.5" customHeight="1">
      <c r="A13" s="92"/>
      <c r="B13" s="280" t="s">
        <v>33</v>
      </c>
      <c r="C13" s="281">
        <v>750000</v>
      </c>
      <c r="D13" s="281"/>
      <c r="E13" s="281">
        <v>1010000</v>
      </c>
      <c r="F13" s="124"/>
      <c r="G13" s="282">
        <f>C13-D13+(E13+F13)</f>
        <v>1760000</v>
      </c>
    </row>
    <row r="14" spans="1:8" s="78" customFormat="1" ht="32.1" customHeight="1">
      <c r="A14" s="92"/>
      <c r="B14" s="280" t="s">
        <v>57</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'パターン2-1'!B20</f>
        <v>平成23年</v>
      </c>
      <c r="F2" s="77"/>
      <c r="G2" s="77"/>
    </row>
    <row r="3" spans="1:8" ht="15.75" customHeight="1">
      <c r="B3" s="81"/>
      <c r="C3" s="81"/>
      <c r="D3" s="77"/>
      <c r="E3" s="81"/>
      <c r="F3" s="81"/>
      <c r="G3" s="81"/>
    </row>
    <row r="4" spans="1:8" ht="15.75" customHeight="1">
      <c r="A4" s="82"/>
      <c r="B4" s="258" t="s">
        <v>344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53</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51</v>
      </c>
      <c r="C2" s="79" t="s">
        <v>52</v>
      </c>
      <c r="D2" s="185" t="str">
        <f>'パターン2-1'!B21</f>
        <v>平成22年</v>
      </c>
      <c r="E2" s="77"/>
      <c r="F2" s="77"/>
      <c r="G2" s="80"/>
    </row>
    <row r="3" spans="1:8" ht="15.75" customHeight="1">
      <c r="B3" s="81"/>
      <c r="C3" s="81"/>
      <c r="D3" s="81"/>
      <c r="E3" s="81"/>
      <c r="F3" s="81"/>
      <c r="G3" s="80"/>
    </row>
    <row r="4" spans="1:8" ht="15.75" customHeight="1">
      <c r="A4" s="82"/>
      <c r="B4" s="258" t="s">
        <v>343</v>
      </c>
      <c r="C4" s="83"/>
      <c r="G4" s="83"/>
    </row>
    <row r="5" spans="1:8" ht="15.75" customHeight="1">
      <c r="A5" s="82"/>
      <c r="B5" s="77" t="s">
        <v>342</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35</v>
      </c>
    </row>
    <row r="7" spans="1:8" s="201" customFormat="1" ht="57" customHeight="1">
      <c r="A7" s="200"/>
      <c r="B7" s="248" t="s">
        <v>53</v>
      </c>
      <c r="C7" s="376" t="s">
        <v>196</v>
      </c>
      <c r="D7" s="376" t="s">
        <v>173</v>
      </c>
      <c r="E7" s="374" t="s">
        <v>197</v>
      </c>
      <c r="F7" s="375"/>
      <c r="G7" s="363" t="s">
        <v>198</v>
      </c>
    </row>
    <row r="8" spans="1:8" s="201" customFormat="1" ht="15.75">
      <c r="A8" s="200"/>
      <c r="B8" s="197"/>
      <c r="C8" s="377"/>
      <c r="D8" s="377"/>
      <c r="E8" s="250" t="s">
        <v>54</v>
      </c>
      <c r="F8" s="249" t="s">
        <v>55</v>
      </c>
      <c r="G8" s="364"/>
    </row>
    <row r="9" spans="1:8" s="201" customFormat="1" ht="15" customHeight="1">
      <c r="A9" s="200"/>
      <c r="B9" s="365" t="s">
        <v>274</v>
      </c>
      <c r="C9" s="368" t="s">
        <v>37</v>
      </c>
      <c r="D9" s="369"/>
      <c r="E9" s="369"/>
      <c r="F9" s="369"/>
      <c r="G9" s="370"/>
    </row>
    <row r="10" spans="1:8" s="201" customFormat="1" ht="15" customHeight="1">
      <c r="A10" s="200"/>
      <c r="B10" s="366"/>
      <c r="C10" s="371"/>
      <c r="D10" s="372"/>
      <c r="E10" s="372"/>
      <c r="F10" s="372"/>
      <c r="G10" s="373"/>
    </row>
    <row r="11" spans="1:8" s="91" customFormat="1" ht="30" customHeight="1" thickBot="1">
      <c r="A11" s="89"/>
      <c r="B11" s="367"/>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56</v>
      </c>
      <c r="C12" s="277">
        <v>6300000</v>
      </c>
      <c r="D12" s="277">
        <v>100000</v>
      </c>
      <c r="E12" s="277"/>
      <c r="F12" s="278">
        <v>300000</v>
      </c>
      <c r="G12" s="279">
        <f>C12-D12+(E12+F12)</f>
        <v>6500000</v>
      </c>
    </row>
    <row r="13" spans="1:8" s="78" customFormat="1" ht="31.5" customHeight="1">
      <c r="A13" s="92"/>
      <c r="B13" s="280" t="s">
        <v>33</v>
      </c>
      <c r="C13" s="281">
        <v>750000</v>
      </c>
      <c r="D13" s="281"/>
      <c r="E13" s="281">
        <v>2250000</v>
      </c>
      <c r="F13" s="124"/>
      <c r="G13" s="282">
        <f>C13-D13+(E13+F13)</f>
        <v>3000000</v>
      </c>
    </row>
    <row r="14" spans="1:8" s="78" customFormat="1" ht="32.1" customHeight="1">
      <c r="A14" s="92"/>
      <c r="B14" s="280" t="s">
        <v>57</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58</v>
      </c>
      <c r="D2" s="79" t="s">
        <v>52</v>
      </c>
      <c r="E2" s="185" t="str">
        <f>'パターン2-1'!B21</f>
        <v>平成22年</v>
      </c>
      <c r="F2" s="77"/>
      <c r="G2" s="77"/>
    </row>
    <row r="3" spans="1:8" ht="15.75" customHeight="1">
      <c r="B3" s="81"/>
      <c r="C3" s="81"/>
      <c r="D3" s="81"/>
      <c r="E3" s="81"/>
      <c r="F3" s="81"/>
      <c r="G3" s="81"/>
    </row>
    <row r="4" spans="1:8" ht="15.75" customHeight="1">
      <c r="A4" s="82"/>
      <c r="B4" s="258" t="s">
        <v>344</v>
      </c>
      <c r="C4" s="83"/>
      <c r="D4" s="82"/>
      <c r="E4" s="83"/>
    </row>
    <row r="5" spans="1:8" ht="15.75" customHeight="1">
      <c r="A5" s="82"/>
      <c r="B5" s="77" t="s">
        <v>389</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53</v>
      </c>
      <c r="C7" s="385" t="s">
        <v>59</v>
      </c>
      <c r="D7" s="385" t="s">
        <v>60</v>
      </c>
      <c r="E7" s="385" t="s">
        <v>61</v>
      </c>
      <c r="F7" s="385" t="s">
        <v>62</v>
      </c>
      <c r="G7" s="380" t="s">
        <v>199</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'パターン2-1'!B19</f>
        <v>平成25年</v>
      </c>
      <c r="F2" s="77"/>
      <c r="G2" s="77"/>
    </row>
    <row r="3" spans="1:8" ht="15.75" customHeight="1">
      <c r="B3" s="81"/>
      <c r="C3" s="81"/>
      <c r="D3" s="81"/>
      <c r="E3" s="81"/>
      <c r="F3" s="81"/>
      <c r="G3" s="81"/>
    </row>
    <row r="4" spans="1:8" ht="15.75" customHeight="1">
      <c r="A4" s="82"/>
      <c r="B4" s="258" t="s">
        <v>344</v>
      </c>
      <c r="C4" s="83"/>
      <c r="D4" s="82"/>
      <c r="E4" s="83"/>
    </row>
    <row r="5" spans="1:8" ht="15.75" customHeight="1">
      <c r="A5" s="82"/>
      <c r="B5" s="77" t="s">
        <v>419</v>
      </c>
      <c r="C5" s="83"/>
      <c r="D5" s="82"/>
      <c r="E5" s="83"/>
    </row>
    <row r="6" spans="1:8" ht="25.5" customHeight="1" thickBot="1">
      <c r="A6" s="84"/>
      <c r="B6" s="85" t="str">
        <f>"　　・"&amp;E2&amp;"の青色申告決算書の２ページに記載した内容に沿って入力し、完了したら「次へ」ボタンを押してください。"</f>
        <v>　　・平成25年の青色申告決算書の２ページに記載した内容に沿って入力し、完了したら「次へ」ボタンを押してください。</v>
      </c>
      <c r="C6" s="84"/>
      <c r="D6" s="84"/>
      <c r="E6" s="81"/>
      <c r="F6" s="81"/>
      <c r="G6" s="86" t="s">
        <v>35</v>
      </c>
    </row>
    <row r="7" spans="1:8" s="88" customFormat="1" ht="40.5" customHeight="1">
      <c r="A7" s="87"/>
      <c r="B7" s="378" t="s">
        <v>174</v>
      </c>
      <c r="C7" s="385" t="s">
        <v>59</v>
      </c>
      <c r="D7" s="385" t="s">
        <v>60</v>
      </c>
      <c r="E7" s="385" t="s">
        <v>61</v>
      </c>
      <c r="F7" s="385" t="s">
        <v>62</v>
      </c>
      <c r="G7" s="380" t="s">
        <v>201</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D9" sqref="D9"/>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63</v>
      </c>
      <c r="C2" s="2"/>
      <c r="D2" s="2"/>
      <c r="E2" s="2"/>
      <c r="F2" s="3"/>
      <c r="G2" s="2"/>
    </row>
    <row r="3" spans="2:7">
      <c r="B3" s="2"/>
      <c r="C3" s="2"/>
      <c r="D3" s="2"/>
      <c r="E3" s="2"/>
      <c r="F3" s="3"/>
      <c r="G3" s="2"/>
    </row>
    <row r="4" spans="2:7">
      <c r="B4" s="2" t="str">
        <f>'パターン2-1'!$B$31&amp;"に、類似制度で実際に支払った「掛金等」、受け取った「補填金等」を入力し、"</f>
        <v>平成28年に、類似制度で実際に支払った「掛金等」、受け取った「補填金等」を入力し、</v>
      </c>
      <c r="C4" s="2"/>
      <c r="D4" s="2"/>
      <c r="E4" s="2"/>
      <c r="G4" s="2"/>
    </row>
    <row r="5" spans="2:7">
      <c r="B5" s="2" t="s">
        <v>64</v>
      </c>
      <c r="C5" s="2"/>
      <c r="D5" s="2"/>
      <c r="E5" s="2"/>
      <c r="F5" s="2"/>
      <c r="G5" s="2"/>
    </row>
    <row r="6" spans="2:7" ht="5.25" customHeight="1">
      <c r="B6" s="2"/>
      <c r="C6" s="2"/>
      <c r="D6" s="2"/>
      <c r="E6" s="2"/>
      <c r="F6" s="2"/>
      <c r="G6" s="2"/>
    </row>
    <row r="7" spans="2:7" ht="16.5" customHeight="1">
      <c r="B7" s="2"/>
      <c r="C7" s="2"/>
      <c r="D7" s="2"/>
      <c r="E7" s="3" t="s">
        <v>65</v>
      </c>
      <c r="G7" s="2"/>
    </row>
    <row r="8" spans="2:7" ht="16.5" thickBot="1">
      <c r="B8" s="2" t="s">
        <v>66</v>
      </c>
      <c r="C8" s="2"/>
      <c r="D8" s="96" t="s">
        <v>394</v>
      </c>
      <c r="E8" s="96" t="s">
        <v>67</v>
      </c>
      <c r="G8" s="2"/>
    </row>
    <row r="9" spans="2:7" ht="34.5" customHeight="1" thickBot="1">
      <c r="B9" s="388" t="s">
        <v>68</v>
      </c>
      <c r="C9" s="97" t="s">
        <v>26</v>
      </c>
      <c r="D9" s="109"/>
      <c r="E9" s="109"/>
      <c r="G9" s="2"/>
    </row>
    <row r="10" spans="2:7" ht="34.5" customHeight="1" thickBot="1">
      <c r="B10" s="389"/>
      <c r="C10" s="97" t="s">
        <v>27</v>
      </c>
      <c r="D10" s="109"/>
      <c r="E10" s="109"/>
      <c r="G10" s="2"/>
    </row>
    <row r="11" spans="2:7" ht="34.5" customHeight="1" thickBot="1">
      <c r="B11" s="389"/>
      <c r="C11" s="98" t="s">
        <v>69</v>
      </c>
      <c r="D11" s="109"/>
      <c r="E11" s="109"/>
      <c r="G11" s="2"/>
    </row>
    <row r="12" spans="2:7" ht="34.5" customHeight="1" thickBot="1">
      <c r="B12" s="390"/>
      <c r="C12" s="98" t="s">
        <v>186</v>
      </c>
      <c r="D12" s="109"/>
      <c r="E12" s="109"/>
      <c r="G12" s="2"/>
    </row>
    <row r="13" spans="2:7" ht="34.5" customHeight="1" thickBot="1">
      <c r="B13" s="391" t="s">
        <v>70</v>
      </c>
      <c r="C13" s="392"/>
      <c r="D13" s="109"/>
      <c r="E13" s="109"/>
      <c r="G13" s="2"/>
    </row>
    <row r="14" spans="2:7" ht="34.5" customHeight="1" thickBot="1">
      <c r="B14" s="388" t="s">
        <v>71</v>
      </c>
      <c r="C14" s="98" t="s">
        <v>72</v>
      </c>
      <c r="D14" s="109"/>
      <c r="E14" s="109"/>
      <c r="G14" s="2"/>
    </row>
    <row r="15" spans="2:7" ht="34.5" customHeight="1" thickBot="1">
      <c r="B15" s="393"/>
      <c r="C15" s="98" t="s">
        <v>73</v>
      </c>
      <c r="D15" s="109"/>
      <c r="E15" s="109"/>
      <c r="G15" s="2"/>
    </row>
    <row r="16" spans="2:7" ht="34.5" customHeight="1" thickBot="1">
      <c r="B16" s="393"/>
      <c r="C16" s="98" t="s">
        <v>74</v>
      </c>
      <c r="D16" s="109"/>
      <c r="E16" s="109"/>
      <c r="G16" s="2"/>
    </row>
    <row r="17" spans="2:7" ht="34.5" customHeight="1" thickBot="1">
      <c r="B17" s="394"/>
      <c r="C17" s="98" t="s">
        <v>75</v>
      </c>
      <c r="D17" s="109"/>
      <c r="E17" s="109"/>
      <c r="G17" s="2"/>
    </row>
    <row r="18" spans="2:7" ht="7.5" customHeight="1">
      <c r="B18" s="2"/>
      <c r="C18" s="2"/>
      <c r="D18" s="2"/>
      <c r="E18" s="2"/>
      <c r="F18" s="2"/>
      <c r="G18" s="2"/>
    </row>
    <row r="19" spans="2:7">
      <c r="B19" s="354" t="s">
        <v>395</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302</v>
      </c>
    </row>
    <row r="3" spans="2:3" ht="21">
      <c r="B3" s="358" t="s">
        <v>301</v>
      </c>
      <c r="C3" s="75"/>
    </row>
    <row r="4" spans="2:3" ht="78" customHeight="1">
      <c r="B4" s="348" t="s">
        <v>411</v>
      </c>
      <c r="C4" s="75"/>
    </row>
    <row r="5" spans="2:3" ht="9.75" customHeight="1">
      <c r="B5" s="75"/>
      <c r="C5" s="75"/>
    </row>
    <row r="6" spans="2:3" ht="21">
      <c r="B6" s="359" t="s">
        <v>348</v>
      </c>
      <c r="C6" s="75"/>
    </row>
    <row r="7" spans="2:3" ht="141" customHeight="1">
      <c r="B7" s="349" t="s">
        <v>412</v>
      </c>
      <c r="C7" s="75"/>
    </row>
    <row r="8" spans="2:3" ht="9" customHeight="1">
      <c r="B8" s="75"/>
      <c r="C8" s="75"/>
    </row>
    <row r="9" spans="2:3" ht="21">
      <c r="B9" s="359" t="s">
        <v>41</v>
      </c>
      <c r="C9" s="75"/>
    </row>
    <row r="10" spans="2:3" ht="247.5" customHeight="1">
      <c r="B10" s="349" t="s">
        <v>415</v>
      </c>
      <c r="C10" s="75"/>
    </row>
    <row r="11" spans="2:3" ht="3.75" customHeight="1">
      <c r="B11" s="75"/>
      <c r="C11" s="75"/>
    </row>
    <row r="12" spans="2:3">
      <c r="B12" s="346" t="s">
        <v>399</v>
      </c>
    </row>
    <row r="13" spans="2:3" ht="37.5" customHeight="1">
      <c r="B13" s="350" t="s">
        <v>400</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election activeCell="B17" sqref="B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○平成28年の試算結果概要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331</v>
      </c>
    </row>
    <row r="11" spans="2:13">
      <c r="B11" s="2" t="s">
        <v>332</v>
      </c>
    </row>
    <row r="12" spans="2:13" ht="4.5" customHeight="1"/>
    <row r="13" spans="2:13">
      <c r="B13" s="67" t="s">
        <v>36</v>
      </c>
      <c r="C13" s="67"/>
      <c r="D13" s="99"/>
      <c r="E13" s="99"/>
      <c r="L13" s="66" t="s">
        <v>35</v>
      </c>
      <c r="M13" s="66"/>
    </row>
    <row r="14" spans="2:13">
      <c r="B14" s="399" t="s">
        <v>329</v>
      </c>
      <c r="C14" s="399"/>
      <c r="D14" s="399"/>
      <c r="E14" s="399"/>
      <c r="G14" s="395" t="s">
        <v>34</v>
      </c>
      <c r="H14" s="396"/>
      <c r="I14" s="396"/>
      <c r="J14" s="397"/>
      <c r="L14" s="256" t="s">
        <v>7</v>
      </c>
    </row>
    <row r="15" spans="2:13" ht="102.75" customHeight="1">
      <c r="B15" s="202" t="s">
        <v>165</v>
      </c>
      <c r="C15" s="202" t="s">
        <v>439</v>
      </c>
      <c r="D15" s="202" t="s">
        <v>202</v>
      </c>
      <c r="E15" s="202" t="s">
        <v>203</v>
      </c>
      <c r="F15" s="59"/>
      <c r="G15" s="203" t="s">
        <v>76</v>
      </c>
      <c r="H15" s="203" t="s">
        <v>77</v>
      </c>
      <c r="I15" s="203" t="s">
        <v>78</v>
      </c>
      <c r="J15" s="203" t="s">
        <v>204</v>
      </c>
      <c r="K15" s="59"/>
      <c r="L15" s="203" t="s">
        <v>205</v>
      </c>
    </row>
    <row r="16" spans="2:13" s="27" customFormat="1" ht="16.5" thickBot="1">
      <c r="B16" s="34" t="s">
        <v>39</v>
      </c>
      <c r="C16" s="34" t="s">
        <v>79</v>
      </c>
      <c r="D16" s="34" t="s">
        <v>214</v>
      </c>
      <c r="E16" s="36" t="s">
        <v>166</v>
      </c>
      <c r="G16" s="34" t="s">
        <v>167</v>
      </c>
      <c r="H16" s="34" t="s">
        <v>168</v>
      </c>
      <c r="I16" s="34" t="s">
        <v>169</v>
      </c>
      <c r="J16" s="36" t="s">
        <v>170</v>
      </c>
      <c r="K16" s="25"/>
      <c r="L16" s="36" t="s">
        <v>171</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35</v>
      </c>
      <c r="M19" s="66"/>
    </row>
    <row r="20" spans="2:13">
      <c r="B20" s="398" t="s">
        <v>330</v>
      </c>
      <c r="C20" s="398"/>
      <c r="D20" s="398"/>
      <c r="E20" s="398"/>
      <c r="G20" s="395" t="s">
        <v>34</v>
      </c>
      <c r="H20" s="396"/>
      <c r="I20" s="396"/>
      <c r="J20" s="397"/>
      <c r="L20" s="256" t="s">
        <v>7</v>
      </c>
    </row>
    <row r="21" spans="2:13" ht="102.75" customHeight="1">
      <c r="B21" s="203" t="str">
        <f>"過去の"&amp;CHAR(10)&amp;"収入金額"&amp;CHAR(10)&amp;"("&amp;'パターン2-1'!$B$31&amp;")"</f>
        <v>過去の
収入金額
(平成28年)</v>
      </c>
      <c r="C21" s="203" t="s">
        <v>172</v>
      </c>
      <c r="D21" s="203" t="s">
        <v>187</v>
      </c>
      <c r="E21" s="203" t="s">
        <v>368</v>
      </c>
      <c r="F21" s="59"/>
      <c r="G21" s="203" t="s">
        <v>80</v>
      </c>
      <c r="H21" s="203" t="s">
        <v>70</v>
      </c>
      <c r="I21" s="203" t="s">
        <v>38</v>
      </c>
      <c r="J21" s="203" t="s">
        <v>377</v>
      </c>
      <c r="K21" s="59"/>
      <c r="L21" s="203" t="s">
        <v>380</v>
      </c>
    </row>
    <row r="22" spans="2:13" s="25" customFormat="1" ht="16.5" thickBot="1">
      <c r="B22" s="34" t="s">
        <v>361</v>
      </c>
      <c r="C22" s="34" t="s">
        <v>40</v>
      </c>
      <c r="D22" s="34" t="s">
        <v>364</v>
      </c>
      <c r="E22" s="36" t="s">
        <v>366</v>
      </c>
      <c r="G22" s="34" t="s">
        <v>369</v>
      </c>
      <c r="H22" s="34" t="s">
        <v>371</v>
      </c>
      <c r="I22" s="34" t="s">
        <v>373</v>
      </c>
      <c r="J22" s="36" t="s">
        <v>375</v>
      </c>
      <c r="L22" s="36" t="s">
        <v>378</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350</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335</v>
      </c>
      <c r="G5" s="5"/>
      <c r="H5" s="5"/>
    </row>
    <row r="6" spans="1:8" ht="15.75" customHeight="1">
      <c r="A6" s="10"/>
      <c r="B6" s="7" t="s">
        <v>334</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333</v>
      </c>
      <c r="C18" s="19"/>
      <c r="D18" s="19"/>
      <c r="E18" s="19"/>
      <c r="F18" s="19"/>
      <c r="G18" s="7"/>
      <c r="H18" s="7"/>
      <c r="I18" s="14"/>
      <c r="J18" s="14"/>
      <c r="K18" s="14"/>
      <c r="L18" s="14"/>
      <c r="M18" s="14"/>
      <c r="N18" s="14"/>
      <c r="O18" s="14"/>
      <c r="P18" s="14"/>
      <c r="Q18" s="14"/>
      <c r="R18" s="14"/>
      <c r="S18" s="14"/>
    </row>
    <row r="19" spans="1:19" s="6" customFormat="1" ht="15.75">
      <c r="A19" s="13"/>
      <c r="B19" s="76" t="s">
        <v>345</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activeCell="E19" sqref="E19:F19"/>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347</v>
      </c>
      <c r="C2" s="5"/>
      <c r="D2" s="5"/>
    </row>
    <row r="3" spans="1:10" ht="15.75" customHeight="1">
      <c r="B3" s="8"/>
      <c r="C3" s="8"/>
      <c r="D3" s="22"/>
    </row>
    <row r="4" spans="1:10" ht="15.75" customHeight="1">
      <c r="B4" s="257" t="s">
        <v>336</v>
      </c>
      <c r="C4" s="8"/>
      <c r="D4" s="22"/>
    </row>
    <row r="5" spans="1:10" ht="15.75" customHeight="1">
      <c r="B5" s="5" t="s">
        <v>420</v>
      </c>
      <c r="C5" s="8"/>
      <c r="D5" s="22"/>
    </row>
    <row r="6" spans="1:10" ht="15.75" customHeight="1">
      <c r="B6" s="5" t="s">
        <v>421</v>
      </c>
      <c r="C6" s="8"/>
      <c r="D6" s="22"/>
    </row>
    <row r="7" spans="1:10" ht="15.75" customHeight="1">
      <c r="B7" s="5" t="s">
        <v>422</v>
      </c>
      <c r="C7" s="8"/>
      <c r="D7" s="22"/>
    </row>
    <row r="8" spans="1:10" ht="15.75" customHeight="1">
      <c r="B8" s="5" t="s">
        <v>423</v>
      </c>
      <c r="C8" s="8"/>
      <c r="D8" s="22"/>
    </row>
    <row r="9" spans="1:10" ht="16.5" thickBot="1">
      <c r="A9" s="10"/>
      <c r="B9" s="10"/>
      <c r="C9" s="154"/>
      <c r="D9" s="154"/>
      <c r="E9" s="6"/>
      <c r="F9" s="154"/>
      <c r="G9" s="6"/>
      <c r="H9" s="154"/>
      <c r="I9" s="154"/>
      <c r="J9" s="155"/>
    </row>
    <row r="10" spans="1:10" s="12" customFormat="1" ht="20.100000000000001" customHeight="1">
      <c r="A10" s="11"/>
      <c r="B10" s="400" t="s">
        <v>0</v>
      </c>
      <c r="C10" s="408" t="s">
        <v>1</v>
      </c>
      <c r="D10" s="409"/>
      <c r="E10" s="405"/>
      <c r="F10" s="408" t="s">
        <v>280</v>
      </c>
      <c r="G10" s="405"/>
      <c r="H10" s="405" t="s">
        <v>176</v>
      </c>
      <c r="I10" s="406"/>
      <c r="J10" s="407"/>
    </row>
    <row r="11" spans="1:10" s="12" customFormat="1" ht="47.25">
      <c r="A11" s="11"/>
      <c r="B11" s="401"/>
      <c r="C11" s="204" t="s">
        <v>180</v>
      </c>
      <c r="D11" s="204" t="s">
        <v>282</v>
      </c>
      <c r="E11" s="205" t="s">
        <v>2</v>
      </c>
      <c r="F11" s="228" t="s">
        <v>279</v>
      </c>
      <c r="G11" s="228" t="s">
        <v>281</v>
      </c>
      <c r="H11" s="206" t="s">
        <v>177</v>
      </c>
      <c r="I11" s="207" t="s">
        <v>178</v>
      </c>
      <c r="J11" s="208" t="s">
        <v>283</v>
      </c>
    </row>
    <row r="12" spans="1:10" s="12" customFormat="1" ht="32.25" customHeight="1">
      <c r="A12" s="11"/>
      <c r="B12" s="229" t="s">
        <v>278</v>
      </c>
      <c r="C12" s="220" t="s">
        <v>275</v>
      </c>
      <c r="D12" s="220" t="s">
        <v>276</v>
      </c>
      <c r="E12" s="221" t="s">
        <v>217</v>
      </c>
      <c r="F12" s="220" t="s">
        <v>277</v>
      </c>
      <c r="G12" s="225" t="s">
        <v>181</v>
      </c>
      <c r="H12" s="221" t="s">
        <v>337</v>
      </c>
      <c r="I12" s="221" t="s">
        <v>338</v>
      </c>
      <c r="J12" s="223" t="s">
        <v>211</v>
      </c>
    </row>
    <row r="13" spans="1:10" s="12" customFormat="1" ht="20.100000000000001" customHeight="1">
      <c r="A13" s="11"/>
      <c r="B13" s="244"/>
      <c r="C13" s="222" t="s">
        <v>222</v>
      </c>
      <c r="D13" s="222" t="s">
        <v>223</v>
      </c>
      <c r="E13" s="222" t="s">
        <v>224</v>
      </c>
      <c r="F13" s="222" t="s">
        <v>226</v>
      </c>
      <c r="G13" s="226" t="s">
        <v>225</v>
      </c>
      <c r="H13" s="222"/>
      <c r="I13" s="222"/>
      <c r="J13" s="224" t="s">
        <v>225</v>
      </c>
    </row>
    <row r="14" spans="1:10" s="12" customFormat="1" ht="20.100000000000001" customHeight="1">
      <c r="A14" s="11"/>
      <c r="B14" s="410"/>
      <c r="C14" s="402" t="s">
        <v>179</v>
      </c>
      <c r="D14" s="403"/>
      <c r="E14" s="403"/>
      <c r="F14" s="403"/>
      <c r="G14" s="403"/>
      <c r="H14" s="403"/>
      <c r="I14" s="403"/>
      <c r="J14" s="404"/>
    </row>
    <row r="15" spans="1:10" s="55" customFormat="1" ht="30" customHeight="1" thickBot="1">
      <c r="A15" s="53"/>
      <c r="B15" s="411"/>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election activeCell="B6" sqref="B6"/>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391</v>
      </c>
      <c r="C2" s="2"/>
      <c r="D2" s="2"/>
      <c r="E2" s="2"/>
      <c r="H2" s="2"/>
    </row>
    <row r="3" spans="2:8">
      <c r="B3" s="2"/>
      <c r="C3" s="2"/>
      <c r="D3" s="2"/>
      <c r="E3" s="2"/>
      <c r="H3" s="2"/>
    </row>
    <row r="4" spans="2:8" ht="15.75" customHeight="1">
      <c r="B4" s="254" t="s">
        <v>339</v>
      </c>
      <c r="C4" s="2"/>
      <c r="D4" s="2"/>
      <c r="E4" s="2"/>
      <c r="H4" s="2"/>
    </row>
    <row r="5" spans="2:8" ht="15.75" customHeight="1" thickBot="1">
      <c r="B5" s="2" t="s">
        <v>340</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306</v>
      </c>
      <c r="C8" s="2"/>
      <c r="D8" s="3" t="s">
        <v>65</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307</v>
      </c>
      <c r="C12" s="2"/>
      <c r="D12" s="2"/>
      <c r="E12" s="2"/>
      <c r="H12" s="2"/>
    </row>
    <row r="13" spans="2:8" ht="15.75" customHeight="1" thickBot="1">
      <c r="B13" s="2" t="s">
        <v>341</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309</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5"/>
  <sheetViews>
    <sheetView showGridLines="0" zoomScale="75" zoomScaleNormal="75" zoomScaleSheetLayoutView="100" workbookViewId="0">
      <pane ySplit="11" topLeftCell="A12" activePane="bottomLeft" state="frozen"/>
      <selection pane="bottomLeft" activeCell="E33" sqref="E33 P33:S33"/>
    </sheetView>
  </sheetViews>
  <sheetFormatPr defaultRowHeight="15" customHeight="1" outlineLevelCol="1"/>
  <cols>
    <col min="1" max="1" width="0.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351</v>
      </c>
      <c r="D2" s="8"/>
      <c r="E2" s="8"/>
      <c r="F2" s="8"/>
      <c r="G2" s="8"/>
      <c r="H2" s="8"/>
      <c r="I2" s="5"/>
      <c r="L2" s="5" t="s">
        <v>346</v>
      </c>
      <c r="M2" s="5"/>
      <c r="N2" s="8"/>
      <c r="O2" s="8"/>
      <c r="P2" s="8"/>
      <c r="Q2" s="8"/>
      <c r="R2" s="8"/>
      <c r="S2" s="8"/>
      <c r="T2" s="5" t="s">
        <v>285</v>
      </c>
    </row>
    <row r="3" spans="1:20" ht="15.75" customHeight="1">
      <c r="B3" s="8"/>
      <c r="D3" s="8"/>
      <c r="E3" s="8"/>
      <c r="F3" s="8"/>
      <c r="G3" s="8"/>
      <c r="H3" s="8"/>
      <c r="I3" s="8"/>
      <c r="L3" s="5" t="s">
        <v>390</v>
      </c>
      <c r="M3" s="8"/>
      <c r="N3" s="8"/>
      <c r="O3" s="8"/>
      <c r="P3" s="8"/>
      <c r="Q3" s="8"/>
      <c r="R3" s="8"/>
      <c r="S3" s="8"/>
      <c r="T3" s="5" t="s">
        <v>286</v>
      </c>
    </row>
    <row r="4" spans="1:20" ht="15.75" customHeight="1">
      <c r="A4" s="9"/>
      <c r="B4" s="257" t="s">
        <v>353</v>
      </c>
      <c r="I4" s="5"/>
      <c r="L4" s="5" t="s">
        <v>227</v>
      </c>
      <c r="M4" s="5"/>
      <c r="P4" s="5"/>
    </row>
    <row r="5" spans="1:20" ht="15.75" customHeight="1">
      <c r="A5" s="9"/>
      <c r="B5" s="10" t="s">
        <v>424</v>
      </c>
      <c r="I5" s="5"/>
      <c r="M5" s="5"/>
      <c r="P5" s="5"/>
    </row>
    <row r="6" spans="1:20" ht="16.5" thickBot="1">
      <c r="A6" s="10"/>
      <c r="B6" s="10" t="s">
        <v>425</v>
      </c>
      <c r="C6" s="172"/>
      <c r="D6" s="10"/>
      <c r="E6" s="10"/>
      <c r="F6" s="10"/>
      <c r="G6" s="10"/>
      <c r="H6" s="10"/>
      <c r="I6" s="8"/>
      <c r="M6" s="10"/>
      <c r="N6" s="10"/>
      <c r="O6" s="10"/>
      <c r="P6" s="10"/>
      <c r="Q6" s="10"/>
      <c r="R6" s="10"/>
      <c r="S6" s="10"/>
    </row>
    <row r="7" spans="1:20" s="12" customFormat="1" ht="30" customHeight="1">
      <c r="A7" s="11"/>
      <c r="B7" s="400" t="s">
        <v>0</v>
      </c>
      <c r="C7" s="416" t="s">
        <v>25</v>
      </c>
      <c r="D7" s="416" t="s">
        <v>284</v>
      </c>
      <c r="E7" s="416" t="s">
        <v>206</v>
      </c>
      <c r="F7" s="416" t="s">
        <v>207</v>
      </c>
      <c r="G7" s="416" t="s">
        <v>354</v>
      </c>
      <c r="H7" s="416" t="s">
        <v>208</v>
      </c>
      <c r="I7" s="421" t="s">
        <v>209</v>
      </c>
      <c r="L7" s="260" t="s">
        <v>229</v>
      </c>
      <c r="M7" s="267"/>
      <c r="N7" s="268"/>
      <c r="O7" s="262" t="s">
        <v>228</v>
      </c>
      <c r="P7" s="268"/>
      <c r="Q7" s="262" t="s">
        <v>228</v>
      </c>
      <c r="R7" s="262" t="s">
        <v>228</v>
      </c>
      <c r="S7" s="269"/>
    </row>
    <row r="8" spans="1:20" s="12" customFormat="1" ht="81" customHeight="1">
      <c r="A8" s="11"/>
      <c r="B8" s="401"/>
      <c r="C8" s="417"/>
      <c r="D8" s="417"/>
      <c r="E8" s="417"/>
      <c r="F8" s="417"/>
      <c r="G8" s="417"/>
      <c r="H8" s="417"/>
      <c r="I8" s="422"/>
      <c r="L8" s="410" t="s">
        <v>183</v>
      </c>
      <c r="M8" s="412" t="s">
        <v>0</v>
      </c>
      <c r="N8" s="417" t="s">
        <v>25</v>
      </c>
      <c r="O8" s="417" t="s">
        <v>218</v>
      </c>
      <c r="P8" s="417" t="s">
        <v>219</v>
      </c>
      <c r="Q8" s="417" t="s">
        <v>221</v>
      </c>
      <c r="R8" s="417" t="s">
        <v>220</v>
      </c>
      <c r="S8" s="422" t="s">
        <v>188</v>
      </c>
    </row>
    <row r="9" spans="1:20" s="12" customFormat="1" ht="19.5" customHeight="1">
      <c r="A9" s="11"/>
      <c r="B9" s="401"/>
      <c r="C9" s="180"/>
      <c r="D9" s="180" t="s">
        <v>29</v>
      </c>
      <c r="E9" s="180" t="s">
        <v>4</v>
      </c>
      <c r="F9" s="180" t="s">
        <v>10</v>
      </c>
      <c r="G9" s="70"/>
      <c r="H9" s="70" t="s">
        <v>4</v>
      </c>
      <c r="I9" s="181" t="s">
        <v>10</v>
      </c>
      <c r="L9" s="410"/>
      <c r="M9" s="412"/>
      <c r="N9" s="417"/>
      <c r="O9" s="417"/>
      <c r="P9" s="417"/>
      <c r="Q9" s="417"/>
      <c r="R9" s="417"/>
      <c r="S9" s="422"/>
    </row>
    <row r="10" spans="1:20" s="12" customFormat="1" ht="20.100000000000001" customHeight="1">
      <c r="A10" s="11"/>
      <c r="B10" s="414"/>
      <c r="C10" s="418" t="s">
        <v>179</v>
      </c>
      <c r="D10" s="419"/>
      <c r="E10" s="419"/>
      <c r="F10" s="419"/>
      <c r="G10" s="419"/>
      <c r="H10" s="419"/>
      <c r="I10" s="420"/>
      <c r="L10" s="410"/>
      <c r="M10" s="412"/>
      <c r="N10" s="417"/>
      <c r="O10" s="417"/>
      <c r="P10" s="417"/>
      <c r="Q10" s="417"/>
      <c r="R10" s="417"/>
      <c r="S10" s="422"/>
    </row>
    <row r="11" spans="1:20" s="55" customFormat="1" ht="30" customHeight="1" thickBot="1">
      <c r="A11" s="53"/>
      <c r="B11" s="415"/>
      <c r="C11" s="173"/>
      <c r="D11" s="65"/>
      <c r="E11" s="136"/>
      <c r="F11" s="210">
        <f>SUM(F12:F111)</f>
        <v>0</v>
      </c>
      <c r="G11" s="136"/>
      <c r="H11" s="136"/>
      <c r="I11" s="211">
        <f>SUM(I12:I111)</f>
        <v>0</v>
      </c>
      <c r="J11" s="54"/>
      <c r="K11" s="54"/>
      <c r="L11" s="411"/>
      <c r="M11" s="413"/>
      <c r="N11" s="242"/>
      <c r="O11" s="241" t="s">
        <v>290</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184</v>
      </c>
      <c r="M12" s="157" t="s">
        <v>28</v>
      </c>
      <c r="N12" s="164" t="s">
        <v>182</v>
      </c>
      <c r="O12" s="165">
        <v>477</v>
      </c>
      <c r="P12" s="166">
        <v>0.7</v>
      </c>
      <c r="Q12" s="118">
        <v>172</v>
      </c>
      <c r="R12" s="245">
        <v>4.4999999999999999E-4</v>
      </c>
      <c r="S12" s="167">
        <v>0.5</v>
      </c>
    </row>
    <row r="13" spans="1:20" s="6" customFormat="1" ht="32.1" customHeight="1">
      <c r="A13" s="13"/>
      <c r="B13" s="313" t="str">
        <f t="shared" ref="B13:B76" si="3">M13</f>
        <v>水稲（もち）</v>
      </c>
      <c r="C13" s="314" t="str">
        <f t="shared" ref="C13:C76" si="4">N13</f>
        <v>農作物共済</v>
      </c>
      <c r="D13" s="315"/>
      <c r="E13" s="316">
        <f t="shared" si="0"/>
        <v>0</v>
      </c>
      <c r="F13" s="317">
        <f t="shared" si="1"/>
        <v>0</v>
      </c>
      <c r="G13" s="305">
        <v>0</v>
      </c>
      <c r="H13" s="318">
        <f t="shared" ref="H13:H76" si="5">E13*(1-G13)</f>
        <v>0</v>
      </c>
      <c r="I13" s="319">
        <f t="shared" si="2"/>
        <v>0</v>
      </c>
      <c r="L13" s="158" t="s">
        <v>184</v>
      </c>
      <c r="M13" s="159" t="s">
        <v>81</v>
      </c>
      <c r="N13" s="168" t="s">
        <v>182</v>
      </c>
      <c r="O13" s="115">
        <v>477</v>
      </c>
      <c r="P13" s="113">
        <v>0.7</v>
      </c>
      <c r="Q13" s="119">
        <v>172</v>
      </c>
      <c r="R13" s="246">
        <v>4.4999999999999999E-4</v>
      </c>
      <c r="S13" s="169">
        <v>0.5</v>
      </c>
    </row>
    <row r="14" spans="1:20" s="6" customFormat="1" ht="32.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184</v>
      </c>
      <c r="M14" s="159" t="s">
        <v>82</v>
      </c>
      <c r="N14" s="168" t="s">
        <v>182</v>
      </c>
      <c r="O14" s="115">
        <v>164</v>
      </c>
      <c r="P14" s="113">
        <v>0.7</v>
      </c>
      <c r="Q14" s="119">
        <v>161</v>
      </c>
      <c r="R14" s="246">
        <v>0.12640999999999999</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184</v>
      </c>
      <c r="M15" s="159" t="s">
        <v>3</v>
      </c>
      <c r="N15" s="168" t="s">
        <v>182</v>
      </c>
      <c r="O15" s="115">
        <v>269</v>
      </c>
      <c r="P15" s="113">
        <v>0.7</v>
      </c>
      <c r="Q15" s="119">
        <v>152</v>
      </c>
      <c r="R15" s="246">
        <v>2.1250000000000002E-2</v>
      </c>
      <c r="S15" s="169">
        <v>0.5</v>
      </c>
    </row>
    <row r="16" spans="1:20" s="6" customFormat="1" ht="32.1" hidden="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185</v>
      </c>
      <c r="M16" s="159" t="s">
        <v>83</v>
      </c>
      <c r="N16" s="168" t="s">
        <v>182</v>
      </c>
      <c r="O16" s="115">
        <v>112</v>
      </c>
      <c r="P16" s="113">
        <v>0.7</v>
      </c>
      <c r="Q16" s="119">
        <v>110</v>
      </c>
      <c r="R16" s="246">
        <v>2.1250000000000002E-2</v>
      </c>
      <c r="S16" s="169">
        <v>0.5</v>
      </c>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184</v>
      </c>
      <c r="M17" s="159" t="s">
        <v>84</v>
      </c>
      <c r="N17" s="168" t="s">
        <v>182</v>
      </c>
      <c r="O17" s="115">
        <v>236</v>
      </c>
      <c r="P17" s="113">
        <v>0.7</v>
      </c>
      <c r="Q17" s="119">
        <v>126</v>
      </c>
      <c r="R17" s="246">
        <v>2.1250000000000002E-2</v>
      </c>
      <c r="S17" s="169">
        <v>0.5</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185</v>
      </c>
      <c r="M18" s="159" t="s">
        <v>85</v>
      </c>
      <c r="N18" s="168" t="s">
        <v>182</v>
      </c>
      <c r="O18" s="115"/>
      <c r="P18" s="113">
        <v>0.7</v>
      </c>
      <c r="Q18" s="119"/>
      <c r="R18" s="246">
        <v>2.63E-3</v>
      </c>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185</v>
      </c>
      <c r="M19" s="159" t="s">
        <v>86</v>
      </c>
      <c r="N19" s="168" t="s">
        <v>182</v>
      </c>
      <c r="O19" s="115"/>
      <c r="P19" s="113">
        <v>0.7</v>
      </c>
      <c r="Q19" s="119"/>
      <c r="R19" s="246">
        <v>2.63E-3</v>
      </c>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185</v>
      </c>
      <c r="M20" s="159" t="s">
        <v>87</v>
      </c>
      <c r="N20" s="168" t="s">
        <v>182</v>
      </c>
      <c r="O20" s="115"/>
      <c r="P20" s="113">
        <v>0.7</v>
      </c>
      <c r="Q20" s="119"/>
      <c r="R20" s="246">
        <v>2.63E-3</v>
      </c>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185</v>
      </c>
      <c r="M21" s="159" t="s">
        <v>88</v>
      </c>
      <c r="N21" s="168" t="s">
        <v>152</v>
      </c>
      <c r="O21" s="115"/>
      <c r="P21" s="113">
        <v>0.8</v>
      </c>
      <c r="Q21" s="119"/>
      <c r="R21" s="246">
        <v>0.11700000000000001</v>
      </c>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185</v>
      </c>
      <c r="M22" s="159" t="s">
        <v>89</v>
      </c>
      <c r="N22" s="168" t="s">
        <v>152</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185</v>
      </c>
      <c r="M23" s="159" t="s">
        <v>90</v>
      </c>
      <c r="N23" s="168" t="s">
        <v>152</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184</v>
      </c>
      <c r="M24" s="159" t="s">
        <v>91</v>
      </c>
      <c r="N24" s="168" t="s">
        <v>152</v>
      </c>
      <c r="O24" s="115">
        <v>167</v>
      </c>
      <c r="P24" s="113">
        <v>0.7</v>
      </c>
      <c r="Q24" s="119">
        <v>320</v>
      </c>
      <c r="R24" s="246">
        <v>3.4000000000000002E-2</v>
      </c>
      <c r="S24" s="169">
        <v>0.55000000000000004</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185</v>
      </c>
      <c r="M25" s="159" t="s">
        <v>92</v>
      </c>
      <c r="N25" s="168" t="s">
        <v>152</v>
      </c>
      <c r="O25" s="115"/>
      <c r="P25" s="113">
        <v>0.8</v>
      </c>
      <c r="Q25" s="119"/>
      <c r="R25" s="246">
        <v>0.11</v>
      </c>
      <c r="S25" s="169">
        <v>0.5</v>
      </c>
    </row>
    <row r="26" spans="1:19" s="6" customFormat="1" ht="32.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184</v>
      </c>
      <c r="M26" s="159" t="s">
        <v>93</v>
      </c>
      <c r="N26" s="168" t="s">
        <v>152</v>
      </c>
      <c r="O26" s="115">
        <v>343</v>
      </c>
      <c r="P26" s="113">
        <v>0.8</v>
      </c>
      <c r="Q26" s="119">
        <v>534</v>
      </c>
      <c r="R26" s="246">
        <v>8.3000000000000004E-2</v>
      </c>
      <c r="S26" s="169">
        <v>0.55000000000000004</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185</v>
      </c>
      <c r="M27" s="159" t="s">
        <v>94</v>
      </c>
      <c r="N27" s="168" t="s">
        <v>152</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185</v>
      </c>
      <c r="M28" s="159" t="s">
        <v>95</v>
      </c>
      <c r="N28" s="168" t="s">
        <v>152</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185</v>
      </c>
      <c r="M29" s="159" t="s">
        <v>96</v>
      </c>
      <c r="N29" s="168" t="s">
        <v>152</v>
      </c>
      <c r="O29" s="115"/>
      <c r="P29" s="113">
        <v>0.8</v>
      </c>
      <c r="Q29" s="119"/>
      <c r="R29" s="246">
        <v>4.1000000000000002E-2</v>
      </c>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185</v>
      </c>
      <c r="M30" s="159" t="s">
        <v>102</v>
      </c>
      <c r="N30" s="168" t="s">
        <v>152</v>
      </c>
      <c r="O30" s="115"/>
      <c r="P30" s="113">
        <v>0.8</v>
      </c>
      <c r="Q30" s="119"/>
      <c r="R30" s="246">
        <v>0.152</v>
      </c>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185</v>
      </c>
      <c r="M31" s="159" t="s">
        <v>109</v>
      </c>
      <c r="N31" s="168" t="s">
        <v>152</v>
      </c>
      <c r="O31" s="115"/>
      <c r="P31" s="113">
        <v>0.8</v>
      </c>
      <c r="Q31" s="119"/>
      <c r="R31" s="246">
        <v>7.9000000000000001E-2</v>
      </c>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185</v>
      </c>
      <c r="M32" s="159" t="s">
        <v>110</v>
      </c>
      <c r="N32" s="168" t="s">
        <v>152</v>
      </c>
      <c r="O32" s="115"/>
      <c r="P32" s="113">
        <v>0.8</v>
      </c>
      <c r="Q32" s="119"/>
      <c r="R32" s="246">
        <v>0.13</v>
      </c>
      <c r="S32" s="169">
        <v>0.5</v>
      </c>
    </row>
    <row r="33" spans="1:19" s="6" customFormat="1" ht="32.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184</v>
      </c>
      <c r="M33" s="159" t="s">
        <v>118</v>
      </c>
      <c r="N33" s="168" t="s">
        <v>153</v>
      </c>
      <c r="O33" s="115">
        <v>1905</v>
      </c>
      <c r="P33" s="113">
        <v>0.7</v>
      </c>
      <c r="Q33" s="119">
        <v>129</v>
      </c>
      <c r="R33" s="246">
        <v>8.9999999999999993E-3</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185</v>
      </c>
      <c r="M34" s="159" t="s">
        <v>119</v>
      </c>
      <c r="N34" s="168" t="s">
        <v>153</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185</v>
      </c>
      <c r="M35" s="159" t="s">
        <v>120</v>
      </c>
      <c r="N35" s="168" t="s">
        <v>153</v>
      </c>
      <c r="O35" s="115"/>
      <c r="P35" s="113">
        <v>0.7</v>
      </c>
      <c r="Q35" s="119"/>
      <c r="R35" s="246">
        <v>7.8E-2</v>
      </c>
      <c r="S35" s="169">
        <v>0.5</v>
      </c>
    </row>
    <row r="36" spans="1:19" s="6" customFormat="1" ht="32.1" hidden="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185</v>
      </c>
      <c r="M36" s="159" t="s">
        <v>121</v>
      </c>
      <c r="N36" s="168" t="s">
        <v>153</v>
      </c>
      <c r="O36" s="115"/>
      <c r="P36" s="113">
        <v>0.7</v>
      </c>
      <c r="Q36" s="119"/>
      <c r="R36" s="246">
        <v>7.8E-2</v>
      </c>
      <c r="S36" s="169">
        <v>0.5</v>
      </c>
    </row>
    <row r="37" spans="1:19" s="6" customFormat="1" ht="32.1" hidden="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185</v>
      </c>
      <c r="M37" s="159" t="s">
        <v>122</v>
      </c>
      <c r="N37" s="168" t="s">
        <v>153</v>
      </c>
      <c r="O37" s="115"/>
      <c r="P37" s="113">
        <v>0.7</v>
      </c>
      <c r="Q37" s="119"/>
      <c r="R37" s="246">
        <v>7.8E-2</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185</v>
      </c>
      <c r="M38" s="159" t="s">
        <v>123</v>
      </c>
      <c r="N38" s="168" t="s">
        <v>153</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185</v>
      </c>
      <c r="M39" s="159" t="s">
        <v>124</v>
      </c>
      <c r="N39" s="168" t="s">
        <v>153</v>
      </c>
      <c r="O39" s="115"/>
      <c r="P39" s="113">
        <v>0.7</v>
      </c>
      <c r="Q39" s="119"/>
      <c r="R39" s="246">
        <v>7.8E-2</v>
      </c>
      <c r="S39" s="169">
        <v>0.5</v>
      </c>
    </row>
    <row r="40" spans="1:19" s="6" customFormat="1" ht="32.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184</v>
      </c>
      <c r="M40" s="159" t="s">
        <v>125</v>
      </c>
      <c r="N40" s="168" t="s">
        <v>153</v>
      </c>
      <c r="O40" s="115">
        <v>1297</v>
      </c>
      <c r="P40" s="113">
        <v>0.7</v>
      </c>
      <c r="Q40" s="119">
        <v>327</v>
      </c>
      <c r="R40" s="246">
        <v>5.0999999999999997E-2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185</v>
      </c>
      <c r="M41" s="159" t="s">
        <v>126</v>
      </c>
      <c r="N41" s="168" t="s">
        <v>153</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185</v>
      </c>
      <c r="M42" s="159" t="s">
        <v>127</v>
      </c>
      <c r="N42" s="168" t="s">
        <v>153</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184</v>
      </c>
      <c r="M43" s="159" t="s">
        <v>128</v>
      </c>
      <c r="N43" s="168" t="s">
        <v>153</v>
      </c>
      <c r="O43" s="115">
        <v>2220</v>
      </c>
      <c r="P43" s="113">
        <v>0.7</v>
      </c>
      <c r="Q43" s="119">
        <v>501</v>
      </c>
      <c r="R43" s="246">
        <v>2.8000000000000001E-2</v>
      </c>
      <c r="S43" s="169">
        <v>0.5</v>
      </c>
    </row>
    <row r="44" spans="1:19" s="6" customFormat="1" ht="32.1" hidden="1" customHeight="1">
      <c r="A44" s="13"/>
      <c r="B44" s="313" t="str">
        <f t="shared" si="3"/>
        <v>パイナップル［露地］</v>
      </c>
      <c r="C44" s="314" t="str">
        <f t="shared" si="4"/>
        <v>果樹共済</v>
      </c>
      <c r="D44" s="315"/>
      <c r="E44" s="316">
        <f t="shared" ref="E44:E75" si="6">O44*D44/10</f>
        <v>0</v>
      </c>
      <c r="F44" s="317">
        <f t="shared" ref="F44:F75" si="7">E44*P44*Q44*R44*(1-S44)</f>
        <v>0</v>
      </c>
      <c r="G44" s="305">
        <v>0</v>
      </c>
      <c r="H44" s="318">
        <f t="shared" si="5"/>
        <v>0</v>
      </c>
      <c r="I44" s="319">
        <f t="shared" ref="I44:I75" si="8">IF((E44*P44-H44)*Q44&lt;0,0,(E44*P44-H44)*Q44)</f>
        <v>0</v>
      </c>
      <c r="L44" s="158" t="s">
        <v>185</v>
      </c>
      <c r="M44" s="159" t="s">
        <v>129</v>
      </c>
      <c r="N44" s="168" t="s">
        <v>153</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185</v>
      </c>
      <c r="M45" s="159" t="s">
        <v>130</v>
      </c>
      <c r="N45" s="168" t="s">
        <v>153</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185</v>
      </c>
      <c r="M46" s="159" t="s">
        <v>131</v>
      </c>
      <c r="N46" s="168" t="s">
        <v>153</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185</v>
      </c>
      <c r="M47" s="159" t="s">
        <v>132</v>
      </c>
      <c r="N47" s="168" t="s">
        <v>153</v>
      </c>
      <c r="O47" s="115"/>
      <c r="P47" s="113">
        <v>0.7</v>
      </c>
      <c r="Q47" s="119"/>
      <c r="R47" s="246">
        <v>7.8E-2</v>
      </c>
      <c r="S47" s="169">
        <v>0.5</v>
      </c>
    </row>
    <row r="48" spans="1:19" s="6" customFormat="1" ht="32.1" hidden="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185</v>
      </c>
      <c r="M48" s="159" t="s">
        <v>133</v>
      </c>
      <c r="N48" s="168" t="s">
        <v>153</v>
      </c>
      <c r="O48" s="115"/>
      <c r="P48" s="113">
        <v>0.7</v>
      </c>
      <c r="Q48" s="119"/>
      <c r="R48" s="246">
        <v>7.8E-2</v>
      </c>
      <c r="S48" s="169">
        <v>0.5</v>
      </c>
    </row>
    <row r="49" spans="1:19" s="6" customFormat="1" ht="32.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184</v>
      </c>
      <c r="M49" s="159" t="s">
        <v>134</v>
      </c>
      <c r="N49" s="168" t="s">
        <v>153</v>
      </c>
      <c r="O49" s="115">
        <v>5250</v>
      </c>
      <c r="P49" s="113">
        <v>0.7</v>
      </c>
      <c r="Q49" s="119">
        <v>663</v>
      </c>
      <c r="R49" s="246">
        <v>7.0000000000000001E-3</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185</v>
      </c>
      <c r="M50" s="159" t="s">
        <v>135</v>
      </c>
      <c r="N50" s="168" t="s">
        <v>153</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185</v>
      </c>
      <c r="M51" s="159" t="s">
        <v>136</v>
      </c>
      <c r="N51" s="168" t="s">
        <v>153</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185</v>
      </c>
      <c r="M52" s="159" t="s">
        <v>137</v>
      </c>
      <c r="N52" s="168" t="s">
        <v>153</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185</v>
      </c>
      <c r="M53" s="159" t="s">
        <v>138</v>
      </c>
      <c r="N53" s="168" t="s">
        <v>153</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185</v>
      </c>
      <c r="M54" s="159" t="s">
        <v>139</v>
      </c>
      <c r="N54" s="168" t="s">
        <v>153</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185</v>
      </c>
      <c r="M55" s="159" t="s">
        <v>140</v>
      </c>
      <c r="N55" s="168" t="s">
        <v>153</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185</v>
      </c>
      <c r="M56" s="159" t="s">
        <v>141</v>
      </c>
      <c r="N56" s="168" t="s">
        <v>153</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185</v>
      </c>
      <c r="M57" s="159" t="s">
        <v>142</v>
      </c>
      <c r="N57" s="168" t="s">
        <v>153</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185</v>
      </c>
      <c r="M58" s="159" t="s">
        <v>143</v>
      </c>
      <c r="N58" s="168" t="s">
        <v>153</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185</v>
      </c>
      <c r="M59" s="159" t="s">
        <v>144</v>
      </c>
      <c r="N59" s="168" t="s">
        <v>153</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185</v>
      </c>
      <c r="M60" s="159" t="s">
        <v>145</v>
      </c>
      <c r="N60" s="168" t="s">
        <v>153</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185</v>
      </c>
      <c r="M61" s="159" t="s">
        <v>146</v>
      </c>
      <c r="N61" s="168" t="s">
        <v>153</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185</v>
      </c>
      <c r="M62" s="159" t="s">
        <v>147</v>
      </c>
      <c r="N62" s="168" t="s">
        <v>153</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185</v>
      </c>
      <c r="M63" s="159" t="s">
        <v>148</v>
      </c>
      <c r="N63" s="168" t="s">
        <v>153</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185</v>
      </c>
      <c r="M64" s="159" t="s">
        <v>149</v>
      </c>
      <c r="N64" s="168" t="s">
        <v>153</v>
      </c>
      <c r="O64" s="115"/>
      <c r="P64" s="113">
        <v>0.7</v>
      </c>
      <c r="Q64" s="119"/>
      <c r="R64" s="246">
        <v>7.8E-2</v>
      </c>
      <c r="S64" s="169">
        <v>0.5</v>
      </c>
    </row>
    <row r="65" spans="1:19" s="6" customFormat="1" ht="32.1" hidden="1" customHeight="1">
      <c r="A65" s="13"/>
      <c r="B65" s="313" t="str">
        <f t="shared" si="3"/>
        <v>養蚕</v>
      </c>
      <c r="C65" s="314" t="str">
        <f t="shared" si="4"/>
        <v>畑作物共済</v>
      </c>
      <c r="D65" s="315"/>
      <c r="E65" s="316">
        <f t="shared" si="6"/>
        <v>0</v>
      </c>
      <c r="F65" s="317">
        <f t="shared" si="7"/>
        <v>0</v>
      </c>
      <c r="G65" s="305">
        <v>0</v>
      </c>
      <c r="H65" s="318">
        <f t="shared" si="5"/>
        <v>0</v>
      </c>
      <c r="I65" s="319">
        <f t="shared" si="8"/>
        <v>0</v>
      </c>
      <c r="L65" s="158" t="s">
        <v>185</v>
      </c>
      <c r="M65" s="159" t="s">
        <v>150</v>
      </c>
      <c r="N65" s="168" t="s">
        <v>152</v>
      </c>
      <c r="O65" s="115"/>
      <c r="P65" s="113">
        <v>0.8</v>
      </c>
      <c r="Q65" s="119"/>
      <c r="R65" s="246">
        <v>3.3000000000000002E-2</v>
      </c>
      <c r="S65" s="169">
        <v>0.5</v>
      </c>
    </row>
    <row r="66" spans="1:19" s="6" customFormat="1" ht="32.1" hidden="1" customHeight="1">
      <c r="A66" s="13"/>
      <c r="B66" s="313">
        <f t="shared" si="3"/>
        <v>0</v>
      </c>
      <c r="C66" s="314" t="str">
        <f t="shared" si="4"/>
        <v>園芸施設共済</v>
      </c>
      <c r="D66" s="315"/>
      <c r="E66" s="316">
        <f t="shared" si="6"/>
        <v>0</v>
      </c>
      <c r="F66" s="317">
        <f t="shared" si="7"/>
        <v>0</v>
      </c>
      <c r="G66" s="305">
        <v>0</v>
      </c>
      <c r="H66" s="318">
        <f t="shared" si="5"/>
        <v>0</v>
      </c>
      <c r="I66" s="319">
        <f t="shared" si="8"/>
        <v>0</v>
      </c>
      <c r="L66" s="158" t="s">
        <v>185</v>
      </c>
      <c r="M66" s="159"/>
      <c r="N66" s="168" t="s">
        <v>186</v>
      </c>
      <c r="O66" s="115"/>
      <c r="P66" s="113">
        <v>0.8</v>
      </c>
      <c r="Q66" s="119"/>
      <c r="R66" s="246">
        <v>0</v>
      </c>
      <c r="S66" s="169">
        <v>0.5</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185</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185</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185</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185</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185</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185</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185</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185</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si="6"/>
        <v>0</v>
      </c>
      <c r="F75" s="317">
        <f t="shared" si="7"/>
        <v>0</v>
      </c>
      <c r="G75" s="305">
        <v>0</v>
      </c>
      <c r="H75" s="318">
        <f t="shared" si="5"/>
        <v>0</v>
      </c>
      <c r="I75" s="319">
        <f t="shared" si="8"/>
        <v>0</v>
      </c>
      <c r="L75" s="158" t="s">
        <v>185</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si="3"/>
        <v>0</v>
      </c>
      <c r="C76" s="314">
        <f t="shared" si="4"/>
        <v>0</v>
      </c>
      <c r="D76" s="315"/>
      <c r="E76" s="316">
        <f t="shared" ref="E76:E107" si="9">O76*D76/10</f>
        <v>0</v>
      </c>
      <c r="F76" s="317">
        <f t="shared" ref="F76:F107" si="10">E76*P76*Q76*R76*(1-S76)</f>
        <v>0</v>
      </c>
      <c r="G76" s="305">
        <v>0</v>
      </c>
      <c r="H76" s="318">
        <f t="shared" si="5"/>
        <v>0</v>
      </c>
      <c r="I76" s="319">
        <f t="shared" ref="I76:I107" si="11">IF((E76*P76-H76)*Q76&lt;0,0,(E76*P76-H76)*Q76)</f>
        <v>0</v>
      </c>
      <c r="L76" s="158" t="s">
        <v>185</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ref="B77:B111" si="12">M77</f>
        <v>0</v>
      </c>
      <c r="C77" s="314">
        <f t="shared" ref="C77:C111" si="13">N77</f>
        <v>0</v>
      </c>
      <c r="D77" s="315"/>
      <c r="E77" s="316">
        <f t="shared" si="9"/>
        <v>0</v>
      </c>
      <c r="F77" s="317">
        <f t="shared" si="10"/>
        <v>0</v>
      </c>
      <c r="G77" s="305">
        <v>0</v>
      </c>
      <c r="H77" s="318">
        <f t="shared" ref="H77:H111" si="14">E77*(1-G77)</f>
        <v>0</v>
      </c>
      <c r="I77" s="319">
        <f t="shared" si="11"/>
        <v>0</v>
      </c>
      <c r="L77" s="158" t="s">
        <v>185</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185</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185</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185</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185</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185</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185</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185</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185</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185</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185</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185</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185</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185</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185</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185</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185</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185</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185</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185</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185</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185</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185</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185</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185</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185</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185</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185</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185</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185</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si="9"/>
        <v>0</v>
      </c>
      <c r="F107" s="317">
        <f t="shared" si="10"/>
        <v>0</v>
      </c>
      <c r="G107" s="305">
        <v>0</v>
      </c>
      <c r="H107" s="318">
        <f t="shared" si="14"/>
        <v>0</v>
      </c>
      <c r="I107" s="319">
        <f t="shared" si="11"/>
        <v>0</v>
      </c>
      <c r="L107" s="158" t="s">
        <v>185</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ref="E108:E111" si="15">O108*D108/10</f>
        <v>0</v>
      </c>
      <c r="F108" s="317">
        <f t="shared" ref="F108:F111" si="16">E108*P108*Q108*R108*(1-S108)</f>
        <v>0</v>
      </c>
      <c r="G108" s="305">
        <v>0</v>
      </c>
      <c r="H108" s="318">
        <f t="shared" si="14"/>
        <v>0</v>
      </c>
      <c r="I108" s="319">
        <f t="shared" ref="I108:I111" si="17">IF((E108*P108-H108)*Q108&lt;0,0,(E108*P108-H108)*Q108)</f>
        <v>0</v>
      </c>
      <c r="L108" s="158" t="s">
        <v>185</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185</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c r="A110" s="13"/>
      <c r="B110" s="313">
        <f t="shared" si="12"/>
        <v>0</v>
      </c>
      <c r="C110" s="314">
        <f t="shared" si="13"/>
        <v>0</v>
      </c>
      <c r="D110" s="315"/>
      <c r="E110" s="316">
        <f t="shared" si="15"/>
        <v>0</v>
      </c>
      <c r="F110" s="317">
        <f t="shared" si="16"/>
        <v>0</v>
      </c>
      <c r="G110" s="305">
        <v>0</v>
      </c>
      <c r="H110" s="318">
        <f t="shared" si="14"/>
        <v>0</v>
      </c>
      <c r="I110" s="319">
        <f t="shared" si="17"/>
        <v>0</v>
      </c>
      <c r="L110" s="158" t="s">
        <v>185</v>
      </c>
      <c r="M110" s="159"/>
      <c r="N110" s="168"/>
      <c r="O110" s="115">
        <f>IFERROR(VLOOKUP(#REF!,制度比較１,5,FALSE),0)</f>
        <v>0</v>
      </c>
      <c r="P110" s="113">
        <f>IFERROR(VLOOKUP(#REF!,制度比較１,6,FALSE),0)</f>
        <v>0</v>
      </c>
      <c r="Q110" s="119">
        <f>IFERROR(VLOOKUP(#REF!,制度比較１,7,FALSE),0)</f>
        <v>0</v>
      </c>
      <c r="R110" s="246">
        <v>0</v>
      </c>
      <c r="S110" s="169">
        <f>IFERROR(VLOOKUP(#REF!,制度比較１,9,FALSE),0)</f>
        <v>0</v>
      </c>
    </row>
    <row r="111" spans="1:19" s="6" customFormat="1" ht="32.1" hidden="1" customHeight="1" thickBot="1">
      <c r="A111" s="13"/>
      <c r="B111" s="162">
        <f t="shared" si="12"/>
        <v>0</v>
      </c>
      <c r="C111" s="174">
        <f t="shared" si="13"/>
        <v>0</v>
      </c>
      <c r="D111" s="163"/>
      <c r="E111" s="141">
        <f t="shared" si="15"/>
        <v>0</v>
      </c>
      <c r="F111" s="52">
        <f t="shared" si="16"/>
        <v>0</v>
      </c>
      <c r="G111" s="112">
        <v>0</v>
      </c>
      <c r="H111" s="142">
        <f t="shared" si="14"/>
        <v>0</v>
      </c>
      <c r="I111" s="28">
        <f t="shared" si="17"/>
        <v>0</v>
      </c>
      <c r="L111" s="160" t="s">
        <v>185</v>
      </c>
      <c r="M111" s="161"/>
      <c r="N111" s="170"/>
      <c r="O111" s="116">
        <f>IFERROR(VLOOKUP(#REF!,制度比較１,5,FALSE),0)</f>
        <v>0</v>
      </c>
      <c r="P111" s="114">
        <f>IFERROR(VLOOKUP(#REF!,制度比較１,6,FALSE),0)</f>
        <v>0</v>
      </c>
      <c r="Q111" s="120">
        <f>IFERROR(VLOOKUP(#REF!,制度比較１,7,FALSE),0)</f>
        <v>0</v>
      </c>
      <c r="R111" s="247">
        <v>0</v>
      </c>
      <c r="S111" s="171">
        <f>IFERROR(VLOOKUP(#REF!,制度比較１,9,FALSE),0)</f>
        <v>0</v>
      </c>
    </row>
    <row r="112" spans="1:19" s="6" customFormat="1" ht="3.75" customHeight="1">
      <c r="A112" s="13"/>
      <c r="B112" s="62"/>
      <c r="C112" s="15"/>
      <c r="D112" s="15"/>
      <c r="E112" s="15"/>
      <c r="F112" s="15"/>
      <c r="G112" s="15"/>
      <c r="H112" s="15"/>
      <c r="I112" s="15"/>
      <c r="J112" s="17"/>
      <c r="K112" s="17"/>
      <c r="L112" s="17"/>
      <c r="M112" s="62"/>
      <c r="N112" s="15"/>
      <c r="O112" s="15"/>
      <c r="P112" s="15"/>
      <c r="Q112" s="15"/>
      <c r="R112" s="15"/>
      <c r="S112" s="15"/>
    </row>
    <row r="113" spans="1:19" ht="15" customHeight="1">
      <c r="A113" s="10"/>
      <c r="B113" s="61"/>
      <c r="C113" s="172"/>
      <c r="D113" s="10"/>
      <c r="E113" s="10"/>
      <c r="F113" s="10"/>
      <c r="G113" s="10"/>
      <c r="H113" s="10"/>
      <c r="I113" s="13"/>
      <c r="J113" s="19"/>
      <c r="K113" s="19"/>
      <c r="L113" s="19"/>
      <c r="M113" s="61"/>
      <c r="N113" s="10"/>
      <c r="O113" s="10"/>
      <c r="P113" s="13"/>
      <c r="Q113" s="10"/>
      <c r="R113" s="10"/>
      <c r="S113" s="10"/>
    </row>
    <row r="114" spans="1:19" s="6" customFormat="1" ht="15" customHeight="1">
      <c r="B114" s="20"/>
      <c r="C114" s="175"/>
      <c r="D114" s="20"/>
      <c r="E114" s="20"/>
      <c r="F114" s="20"/>
      <c r="G114" s="20"/>
      <c r="H114" s="20"/>
      <c r="I114" s="20"/>
      <c r="M114" s="20"/>
      <c r="N114" s="20"/>
      <c r="O114" s="20"/>
      <c r="P114" s="20"/>
      <c r="Q114" s="20"/>
      <c r="R114" s="20"/>
      <c r="S114" s="20"/>
    </row>
    <row r="115" spans="1:19" s="6" customFormat="1" ht="15" customHeight="1">
      <c r="B115" s="20"/>
      <c r="C115" s="175"/>
      <c r="D115" s="20"/>
      <c r="E115" s="20"/>
      <c r="F115" s="20"/>
      <c r="G115" s="20"/>
      <c r="H115" s="20"/>
      <c r="I115" s="20"/>
      <c r="M115" s="20"/>
      <c r="N115" s="20"/>
      <c r="O115" s="20"/>
      <c r="P115" s="20"/>
      <c r="Q115" s="20"/>
      <c r="R115" s="20"/>
      <c r="S115" s="20"/>
    </row>
    <row r="116" spans="1:19" s="6" customFormat="1" ht="15" customHeight="1">
      <c r="B116" s="20"/>
      <c r="C116" s="175"/>
      <c r="D116" s="20"/>
      <c r="E116" s="20"/>
      <c r="F116" s="20"/>
      <c r="G116" s="20"/>
      <c r="H116" s="20"/>
      <c r="I116" s="20"/>
      <c r="M116" s="20"/>
      <c r="N116" s="20"/>
      <c r="O116" s="20"/>
      <c r="P116" s="20"/>
      <c r="Q116" s="20"/>
      <c r="R116" s="20"/>
      <c r="S116" s="20"/>
    </row>
    <row r="117" spans="1:19" s="6" customFormat="1" ht="15" customHeight="1">
      <c r="B117" s="20"/>
      <c r="C117" s="175"/>
      <c r="D117" s="20"/>
      <c r="E117" s="20"/>
      <c r="F117" s="20"/>
      <c r="G117" s="20"/>
      <c r="H117" s="20"/>
      <c r="I117" s="20"/>
      <c r="M117" s="20"/>
      <c r="N117" s="20"/>
      <c r="O117" s="20"/>
      <c r="P117" s="20"/>
      <c r="Q117" s="20"/>
      <c r="R117" s="20"/>
      <c r="S117" s="20"/>
    </row>
    <row r="120" spans="1:19" s="6" customFormat="1" ht="15" customHeight="1">
      <c r="B120" s="21"/>
      <c r="C120" s="176"/>
      <c r="D120" s="21"/>
      <c r="E120" s="21"/>
      <c r="F120" s="21"/>
      <c r="G120" s="21"/>
      <c r="H120" s="21"/>
      <c r="I120" s="21"/>
      <c r="M120" s="21"/>
      <c r="N120" s="21"/>
      <c r="O120" s="21"/>
      <c r="P120" s="21"/>
      <c r="Q120" s="21"/>
      <c r="R120" s="21"/>
      <c r="S120" s="21"/>
    </row>
    <row r="121" spans="1:19" s="6" customFormat="1" ht="15" customHeight="1">
      <c r="B121" s="21"/>
      <c r="C121" s="176"/>
      <c r="D121" s="21"/>
      <c r="E121" s="21"/>
      <c r="F121" s="21"/>
      <c r="G121" s="21"/>
      <c r="H121" s="21"/>
      <c r="I121" s="21"/>
      <c r="M121" s="21"/>
      <c r="N121" s="21"/>
      <c r="O121" s="21"/>
      <c r="P121" s="21"/>
      <c r="Q121" s="21"/>
      <c r="R121" s="21"/>
      <c r="S121" s="21"/>
    </row>
    <row r="122" spans="1:19" s="6" customFormat="1" ht="15" customHeight="1">
      <c r="B122" s="21"/>
      <c r="C122" s="176"/>
      <c r="D122" s="21"/>
      <c r="E122" s="21"/>
      <c r="F122" s="21"/>
      <c r="G122" s="21"/>
      <c r="H122" s="21"/>
      <c r="I122" s="21"/>
      <c r="M122" s="21"/>
      <c r="N122" s="21"/>
      <c r="O122" s="21"/>
      <c r="P122" s="21"/>
      <c r="Q122" s="21"/>
      <c r="R122" s="21"/>
      <c r="S122" s="21"/>
    </row>
    <row r="123" spans="1:19" s="6" customFormat="1" ht="15" customHeight="1">
      <c r="B123" s="21"/>
      <c r="C123" s="176"/>
      <c r="D123" s="21"/>
      <c r="E123" s="21"/>
      <c r="F123" s="21"/>
      <c r="G123" s="21"/>
      <c r="H123" s="21"/>
      <c r="I123" s="21"/>
      <c r="M123" s="21"/>
      <c r="N123" s="21"/>
      <c r="O123" s="21"/>
      <c r="P123" s="21"/>
      <c r="Q123" s="21"/>
      <c r="R123" s="21"/>
      <c r="S123" s="21"/>
    </row>
    <row r="124" spans="1:19" s="6" customFormat="1" ht="15" customHeight="1">
      <c r="B124" s="21"/>
      <c r="C124" s="176"/>
      <c r="D124" s="21"/>
      <c r="E124" s="21"/>
      <c r="F124" s="21"/>
      <c r="G124" s="21"/>
      <c r="H124" s="21"/>
      <c r="I124" s="21"/>
      <c r="M124" s="21"/>
      <c r="N124" s="21"/>
      <c r="O124" s="21"/>
      <c r="P124" s="21"/>
      <c r="Q124" s="21"/>
      <c r="R124" s="21"/>
      <c r="S124" s="21"/>
    </row>
    <row r="125" spans="1:19" s="6" customFormat="1" ht="15" customHeight="1">
      <c r="B125" s="21"/>
      <c r="C125" s="176"/>
      <c r="D125" s="21"/>
      <c r="E125" s="21"/>
      <c r="F125" s="21"/>
      <c r="G125" s="21"/>
      <c r="H125" s="21"/>
      <c r="I125" s="21"/>
      <c r="M125" s="21"/>
      <c r="N125" s="21"/>
      <c r="O125" s="21"/>
      <c r="P125" s="21"/>
      <c r="Q125" s="21"/>
      <c r="R125" s="21"/>
      <c r="S125" s="21"/>
    </row>
  </sheetData>
  <sheetProtection sheet="1" objects="1" scenarios="1"/>
  <autoFilter ref="A11:S111">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1">
      <formula1>"○,×"</formula1>
    </dataValidation>
    <dataValidation type="decimal" allowBlank="1" showInputMessage="1" showErrorMessage="1" sqref="G12:G111">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AA35"/>
  <sheetViews>
    <sheetView showGridLines="0" zoomScaleNormal="100" zoomScaleSheetLayoutView="100" workbookViewId="0">
      <pane ySplit="14" topLeftCell="A19" activePane="bottomLeft" state="frozen"/>
      <selection pane="bottomLeft" activeCell="S20" sqref="S20 C20 V20"/>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10" width="19.5" style="38" hidden="1" customWidth="1"/>
    <col min="11" max="12" width="25.12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352</v>
      </c>
      <c r="C2" s="40"/>
      <c r="D2" s="40"/>
      <c r="E2" s="40"/>
      <c r="F2" s="40"/>
      <c r="G2" s="40"/>
      <c r="H2" s="40"/>
      <c r="I2" s="40"/>
      <c r="J2" s="40"/>
      <c r="K2" s="40"/>
      <c r="L2" s="40"/>
      <c r="M2" s="40"/>
      <c r="N2" s="40"/>
      <c r="Q2" s="5" t="s">
        <v>346</v>
      </c>
      <c r="S2" s="40"/>
      <c r="T2" s="40"/>
      <c r="U2" s="40"/>
      <c r="V2" s="40"/>
      <c r="W2" s="40"/>
      <c r="X2" s="40"/>
      <c r="Y2" s="40"/>
      <c r="Z2" s="40"/>
      <c r="AA2" s="5" t="s">
        <v>285</v>
      </c>
    </row>
    <row r="3" spans="1:27" ht="15.75" customHeight="1">
      <c r="B3" s="38"/>
      <c r="C3" s="40"/>
      <c r="D3" s="40"/>
      <c r="E3" s="40"/>
      <c r="F3" s="40"/>
      <c r="G3" s="40"/>
      <c r="H3" s="40"/>
      <c r="I3" s="40"/>
      <c r="J3" s="40"/>
      <c r="K3" s="40"/>
      <c r="L3" s="40"/>
      <c r="M3" s="40"/>
      <c r="N3" s="40"/>
      <c r="Q3" s="5" t="s">
        <v>390</v>
      </c>
      <c r="S3" s="40"/>
      <c r="T3" s="40"/>
      <c r="U3" s="40"/>
      <c r="V3" s="40"/>
      <c r="W3" s="40"/>
      <c r="X3" s="40"/>
      <c r="Y3" s="40"/>
      <c r="Z3" s="40"/>
      <c r="AA3" s="5" t="s">
        <v>286</v>
      </c>
    </row>
    <row r="4" spans="1:27" ht="15.75" customHeight="1">
      <c r="B4" s="257" t="s">
        <v>356</v>
      </c>
      <c r="C4" s="40"/>
      <c r="D4" s="40"/>
      <c r="E4" s="40"/>
      <c r="F4" s="40"/>
      <c r="G4" s="40"/>
      <c r="H4" s="40"/>
      <c r="I4" s="40"/>
      <c r="J4" s="40"/>
      <c r="K4" s="40"/>
      <c r="L4" s="40"/>
      <c r="M4" s="40"/>
      <c r="N4" s="40"/>
      <c r="Q4" s="5" t="s">
        <v>295</v>
      </c>
      <c r="S4" s="40"/>
      <c r="T4" s="40"/>
      <c r="U4" s="40"/>
      <c r="V4" s="40"/>
      <c r="W4" s="40"/>
      <c r="X4" s="40"/>
      <c r="Y4" s="40"/>
      <c r="Z4" s="40"/>
    </row>
    <row r="5" spans="1:27" ht="15.75" customHeight="1">
      <c r="B5" s="38" t="s">
        <v>426</v>
      </c>
      <c r="C5" s="40"/>
      <c r="D5" s="40"/>
      <c r="E5" s="40"/>
      <c r="F5" s="40"/>
      <c r="G5" s="40"/>
      <c r="H5" s="40"/>
      <c r="I5" s="40"/>
      <c r="J5" s="40"/>
      <c r="K5" s="40"/>
      <c r="L5" s="40"/>
      <c r="M5" s="40"/>
      <c r="N5" s="40"/>
      <c r="Q5" s="5" t="s">
        <v>227</v>
      </c>
      <c r="S5" s="40"/>
      <c r="T5" s="40"/>
      <c r="U5" s="40"/>
      <c r="V5" s="40"/>
      <c r="W5" s="40"/>
      <c r="X5" s="40"/>
      <c r="Y5" s="40"/>
      <c r="Z5" s="40"/>
    </row>
    <row r="6" spans="1:27" ht="15.75" customHeight="1">
      <c r="B6" s="38" t="s">
        <v>427</v>
      </c>
      <c r="C6" s="40"/>
      <c r="D6" s="40"/>
      <c r="E6" s="40"/>
      <c r="F6" s="40"/>
      <c r="G6" s="40"/>
      <c r="H6" s="40"/>
      <c r="I6" s="40"/>
      <c r="J6" s="40"/>
      <c r="K6" s="40"/>
      <c r="L6" s="40"/>
      <c r="M6" s="40"/>
      <c r="N6" s="40"/>
      <c r="Q6" s="5"/>
      <c r="S6" s="40"/>
      <c r="T6" s="40"/>
      <c r="U6" s="40"/>
      <c r="V6" s="40"/>
      <c r="W6" s="40"/>
      <c r="X6" s="40"/>
      <c r="Y6" s="40"/>
      <c r="Z6" s="40"/>
    </row>
    <row r="7" spans="1:27" ht="15.75" customHeight="1">
      <c r="B7" s="38" t="s">
        <v>428</v>
      </c>
      <c r="I7" s="38" t="s">
        <v>190</v>
      </c>
      <c r="J7" s="38" t="s">
        <v>190</v>
      </c>
      <c r="K7" s="38" t="s">
        <v>190</v>
      </c>
      <c r="L7" s="38" t="s">
        <v>190</v>
      </c>
      <c r="S7" s="40"/>
      <c r="T7" s="40"/>
      <c r="U7" s="40"/>
      <c r="V7" s="40"/>
      <c r="W7" s="40"/>
      <c r="X7" s="40"/>
      <c r="Y7" s="40"/>
      <c r="Z7" s="40"/>
    </row>
    <row r="8" spans="1:27" ht="15.75" customHeight="1">
      <c r="B8" s="38" t="s">
        <v>429</v>
      </c>
      <c r="I8" s="38" t="s">
        <v>190</v>
      </c>
      <c r="J8" s="38" t="s">
        <v>190</v>
      </c>
      <c r="K8" s="38" t="s">
        <v>190</v>
      </c>
      <c r="L8" s="38" t="s">
        <v>190</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25" t="s">
        <v>0</v>
      </c>
      <c r="C10" s="423" t="s">
        <v>287</v>
      </c>
      <c r="D10" s="423" t="s">
        <v>212</v>
      </c>
      <c r="E10" s="423" t="s">
        <v>213</v>
      </c>
      <c r="F10" s="423" t="s">
        <v>355</v>
      </c>
      <c r="G10" s="423" t="s">
        <v>405</v>
      </c>
      <c r="H10" s="423" t="s">
        <v>408</v>
      </c>
      <c r="I10" s="423" t="s">
        <v>406</v>
      </c>
      <c r="J10" s="423" t="s">
        <v>407</v>
      </c>
      <c r="K10" s="427" t="s">
        <v>30</v>
      </c>
      <c r="L10" s="432"/>
      <c r="M10" s="427" t="s">
        <v>15</v>
      </c>
      <c r="N10" s="428"/>
      <c r="Q10" s="260" t="s">
        <v>228</v>
      </c>
      <c r="R10" s="235"/>
      <c r="S10" s="261" t="s">
        <v>228</v>
      </c>
      <c r="T10" s="261" t="s">
        <v>228</v>
      </c>
      <c r="U10" s="261" t="s">
        <v>228</v>
      </c>
      <c r="V10" s="270"/>
      <c r="W10" s="231"/>
      <c r="X10" s="231"/>
      <c r="Y10" s="231"/>
      <c r="Z10" s="231"/>
    </row>
    <row r="11" spans="1:27" s="43" customFormat="1" ht="126.75" customHeight="1">
      <c r="A11" s="42"/>
      <c r="B11" s="426"/>
      <c r="C11" s="424"/>
      <c r="D11" s="424"/>
      <c r="E11" s="424"/>
      <c r="F11" s="424"/>
      <c r="G11" s="424"/>
      <c r="H11" s="424"/>
      <c r="I11" s="424"/>
      <c r="J11" s="424"/>
      <c r="K11" s="344" t="s">
        <v>409</v>
      </c>
      <c r="L11" s="344" t="s">
        <v>410</v>
      </c>
      <c r="M11" s="352" t="s">
        <v>413</v>
      </c>
      <c r="N11" s="353" t="s">
        <v>414</v>
      </c>
      <c r="Q11" s="410" t="s">
        <v>183</v>
      </c>
      <c r="R11" s="412" t="s">
        <v>0</v>
      </c>
      <c r="S11" s="424" t="s">
        <v>230</v>
      </c>
      <c r="T11" s="424" t="s">
        <v>401</v>
      </c>
      <c r="U11" s="424" t="s">
        <v>402</v>
      </c>
      <c r="V11" s="433" t="s">
        <v>188</v>
      </c>
      <c r="W11" s="231"/>
      <c r="X11" s="231"/>
      <c r="Y11" s="231"/>
      <c r="Z11" s="231"/>
    </row>
    <row r="12" spans="1:27" s="43" customFormat="1" ht="20.100000000000001" customHeight="1">
      <c r="A12" s="42"/>
      <c r="B12" s="426"/>
      <c r="C12" s="265" t="s">
        <v>13</v>
      </c>
      <c r="D12" s="265" t="s">
        <v>189</v>
      </c>
      <c r="E12" s="265" t="s">
        <v>9</v>
      </c>
      <c r="F12" s="265"/>
      <c r="G12" s="265"/>
      <c r="H12" s="265" t="s">
        <v>9</v>
      </c>
      <c r="I12" s="265" t="s">
        <v>12</v>
      </c>
      <c r="J12" s="265" t="s">
        <v>9</v>
      </c>
      <c r="K12" s="265" t="s">
        <v>9</v>
      </c>
      <c r="L12" s="265"/>
      <c r="M12" s="265" t="s">
        <v>9</v>
      </c>
      <c r="N12" s="345" t="s">
        <v>9</v>
      </c>
      <c r="Q12" s="410"/>
      <c r="R12" s="412"/>
      <c r="S12" s="424"/>
      <c r="T12" s="424"/>
      <c r="U12" s="424"/>
      <c r="V12" s="433"/>
      <c r="W12" s="232"/>
      <c r="X12" s="232"/>
      <c r="Y12" s="232"/>
      <c r="Z12" s="232"/>
    </row>
    <row r="13" spans="1:27" s="43" customFormat="1" ht="20.100000000000001" customHeight="1">
      <c r="A13" s="42"/>
      <c r="B13" s="414"/>
      <c r="C13" s="429" t="s">
        <v>179</v>
      </c>
      <c r="D13" s="430"/>
      <c r="E13" s="430"/>
      <c r="F13" s="430"/>
      <c r="G13" s="430"/>
      <c r="H13" s="430"/>
      <c r="I13" s="430"/>
      <c r="J13" s="430"/>
      <c r="K13" s="430"/>
      <c r="L13" s="430"/>
      <c r="M13" s="430"/>
      <c r="N13" s="431"/>
      <c r="Q13" s="410"/>
      <c r="R13" s="412"/>
      <c r="S13" s="424"/>
      <c r="T13" s="424"/>
      <c r="U13" s="424"/>
      <c r="V13" s="433"/>
      <c r="W13" s="233"/>
      <c r="X13" s="233"/>
      <c r="Y13" s="233"/>
      <c r="Z13" s="233"/>
    </row>
    <row r="14" spans="1:27" s="58" customFormat="1" ht="30" customHeight="1" thickBot="1">
      <c r="A14" s="56"/>
      <c r="B14" s="415"/>
      <c r="C14" s="71"/>
      <c r="D14" s="143"/>
      <c r="E14" s="213">
        <f>SUM(E15:E34)</f>
        <v>0</v>
      </c>
      <c r="F14" s="71"/>
      <c r="G14" s="71"/>
      <c r="H14" s="143"/>
      <c r="I14" s="143"/>
      <c r="J14" s="143"/>
      <c r="K14" s="143"/>
      <c r="L14" s="143"/>
      <c r="M14" s="143"/>
      <c r="N14" s="212">
        <f>SUM(N15:N34)</f>
        <v>0</v>
      </c>
      <c r="O14" s="57"/>
      <c r="P14" s="57"/>
      <c r="Q14" s="411"/>
      <c r="R14" s="413"/>
      <c r="S14" s="271" t="s">
        <v>12</v>
      </c>
      <c r="T14" s="271" t="s">
        <v>403</v>
      </c>
      <c r="U14" s="271" t="s">
        <v>404</v>
      </c>
      <c r="V14" s="272"/>
      <c r="W14" s="234"/>
      <c r="X14" s="234"/>
      <c r="Y14" s="234"/>
      <c r="Z14" s="234"/>
    </row>
    <row r="15" spans="1:27" s="39" customFormat="1" ht="32.1" customHeight="1" thickTop="1">
      <c r="A15" s="44"/>
      <c r="B15" s="320" t="str">
        <f>R15</f>
        <v>米穀</v>
      </c>
      <c r="C15" s="321">
        <v>0</v>
      </c>
      <c r="D15" s="322">
        <f t="shared" ref="D15:D34" si="0">C15*S15/10</f>
        <v>0</v>
      </c>
      <c r="E15" s="322">
        <f t="shared" ref="E15:E34" si="1">S15*C15/10*0.2*0.9*(1-V15)</f>
        <v>0</v>
      </c>
      <c r="F15" s="323">
        <v>0</v>
      </c>
      <c r="G15" s="323">
        <v>0</v>
      </c>
      <c r="H15" s="324">
        <f t="shared" ref="H15" si="2">IF(G15&gt;0.1,ROUNDUP((ROUNDUP(T15*0.9,0)-ROUNDUP(T15*(1-G15),0))*C15*U15/10,0),0)</f>
        <v>0</v>
      </c>
      <c r="I15" s="324">
        <f t="shared" ref="I15:I34" si="3">S15*(1-F15)</f>
        <v>109876</v>
      </c>
      <c r="J15" s="324">
        <f t="shared" ref="J15:J34" si="4">S15*C15/10*0.2*0.9</f>
        <v>0</v>
      </c>
      <c r="K15" s="324">
        <f t="shared" ref="K15:K34" si="5">(S15-I15)*C15/10*0.9</f>
        <v>0</v>
      </c>
      <c r="L15" s="324">
        <f>(S15-I15)*C15/10*0.9-H15</f>
        <v>0</v>
      </c>
      <c r="M15" s="324">
        <f>IF(K15&gt;$J15,$J15,K15)</f>
        <v>0</v>
      </c>
      <c r="N15" s="325">
        <f>IF(L15&gt;$J15,$J15,L15)</f>
        <v>0</v>
      </c>
      <c r="Q15" s="156" t="s">
        <v>184</v>
      </c>
      <c r="R15" s="182" t="s">
        <v>293</v>
      </c>
      <c r="S15" s="118">
        <v>109876</v>
      </c>
      <c r="T15" s="341">
        <v>495</v>
      </c>
      <c r="U15" s="341">
        <v>172</v>
      </c>
      <c r="V15" s="167">
        <v>0.75</v>
      </c>
      <c r="W15" s="230"/>
      <c r="X15" s="230"/>
      <c r="Y15" s="230"/>
      <c r="Z15" s="230"/>
    </row>
    <row r="16" spans="1:27" s="39" customFormat="1" ht="32.1" customHeight="1">
      <c r="A16" s="44"/>
      <c r="B16" s="326" t="str">
        <f t="shared" ref="B16:B34" si="6">R16</f>
        <v>小麦（秋期には種する小麦）</v>
      </c>
      <c r="C16" s="327">
        <v>0</v>
      </c>
      <c r="D16" s="328">
        <f t="shared" si="0"/>
        <v>0</v>
      </c>
      <c r="E16" s="328">
        <f t="shared" si="1"/>
        <v>0</v>
      </c>
      <c r="F16" s="329">
        <v>0</v>
      </c>
      <c r="G16" s="329">
        <v>0</v>
      </c>
      <c r="H16" s="330">
        <f>IF(G16&gt;0.1,ROUNDUP((ROUNDUP(T16*0.9,0)-ROUNDUP(T16*(1-G16),0))*C16*U16/10,0),0)</f>
        <v>0</v>
      </c>
      <c r="I16" s="330">
        <f t="shared" si="3"/>
        <v>12943</v>
      </c>
      <c r="J16" s="330">
        <f t="shared" si="4"/>
        <v>0</v>
      </c>
      <c r="K16" s="330">
        <f t="shared" si="5"/>
        <v>0</v>
      </c>
      <c r="L16" s="330">
        <f t="shared" ref="L16:L34" si="7">(S16-I16)*C16/10*0.9-H16</f>
        <v>0</v>
      </c>
      <c r="M16" s="330">
        <f t="shared" ref="M16:M34" si="8">IF(K16&gt;$J16,$J16,K16)</f>
        <v>0</v>
      </c>
      <c r="N16" s="331">
        <f t="shared" ref="N16:N34" si="9">IF(L16&gt;$J16,$J16,L16)</f>
        <v>0</v>
      </c>
      <c r="Q16" s="158" t="s">
        <v>185</v>
      </c>
      <c r="R16" s="183" t="s">
        <v>294</v>
      </c>
      <c r="S16" s="119">
        <v>12943</v>
      </c>
      <c r="T16" s="342">
        <v>277</v>
      </c>
      <c r="U16" s="342">
        <v>17</v>
      </c>
      <c r="V16" s="169">
        <v>0.75</v>
      </c>
      <c r="W16" s="230"/>
      <c r="X16" s="230"/>
      <c r="Y16" s="230"/>
      <c r="Z16" s="230"/>
    </row>
    <row r="17" spans="1:26" s="39" customFormat="1" ht="32.1" customHeight="1">
      <c r="A17" s="44"/>
      <c r="B17" s="326" t="str">
        <f t="shared" si="6"/>
        <v>二条大麦</v>
      </c>
      <c r="C17" s="327">
        <v>0</v>
      </c>
      <c r="D17" s="328">
        <f t="shared" si="0"/>
        <v>0</v>
      </c>
      <c r="E17" s="328">
        <f t="shared" si="1"/>
        <v>0</v>
      </c>
      <c r="F17" s="329">
        <v>0</v>
      </c>
      <c r="G17" s="329">
        <v>0</v>
      </c>
      <c r="H17" s="330">
        <f t="shared" ref="H17:H34" si="10">IF(G17&gt;0.1,ROUNDUP((ROUNDUP(T17*0.9,0)-ROUNDUP(T17*(1-G17),0))*C17*U17/10,0),0)</f>
        <v>0</v>
      </c>
      <c r="I17" s="330">
        <f t="shared" si="3"/>
        <v>13108</v>
      </c>
      <c r="J17" s="330">
        <f t="shared" si="4"/>
        <v>0</v>
      </c>
      <c r="K17" s="330">
        <f t="shared" si="5"/>
        <v>0</v>
      </c>
      <c r="L17" s="330">
        <f t="shared" si="7"/>
        <v>0</v>
      </c>
      <c r="M17" s="330">
        <f t="shared" si="8"/>
        <v>0</v>
      </c>
      <c r="N17" s="331">
        <f t="shared" si="9"/>
        <v>0</v>
      </c>
      <c r="Q17" s="158" t="s">
        <v>185</v>
      </c>
      <c r="R17" s="183" t="s">
        <v>83</v>
      </c>
      <c r="S17" s="119">
        <v>13108</v>
      </c>
      <c r="T17" s="342">
        <v>340</v>
      </c>
      <c r="U17" s="342">
        <v>12</v>
      </c>
      <c r="V17" s="169">
        <v>0.75</v>
      </c>
      <c r="W17" s="230"/>
      <c r="X17" s="230"/>
      <c r="Y17" s="230"/>
      <c r="Z17" s="230"/>
    </row>
    <row r="18" spans="1:26" s="39" customFormat="1" ht="32.1" customHeight="1">
      <c r="A18" s="44"/>
      <c r="B18" s="326" t="str">
        <f t="shared" si="6"/>
        <v>六条大麦</v>
      </c>
      <c r="C18" s="327">
        <v>0</v>
      </c>
      <c r="D18" s="328">
        <f t="shared" si="0"/>
        <v>0</v>
      </c>
      <c r="E18" s="328">
        <f t="shared" si="1"/>
        <v>0</v>
      </c>
      <c r="F18" s="329">
        <v>0</v>
      </c>
      <c r="G18" s="329">
        <v>0</v>
      </c>
      <c r="H18" s="330">
        <f t="shared" si="10"/>
        <v>0</v>
      </c>
      <c r="I18" s="330">
        <f t="shared" si="3"/>
        <v>10638</v>
      </c>
      <c r="J18" s="330">
        <f t="shared" si="4"/>
        <v>0</v>
      </c>
      <c r="K18" s="330">
        <f t="shared" si="5"/>
        <v>0</v>
      </c>
      <c r="L18" s="330">
        <f t="shared" si="7"/>
        <v>0</v>
      </c>
      <c r="M18" s="330">
        <f t="shared" si="8"/>
        <v>0</v>
      </c>
      <c r="N18" s="331">
        <f t="shared" si="9"/>
        <v>0</v>
      </c>
      <c r="Q18" s="158" t="s">
        <v>185</v>
      </c>
      <c r="R18" s="183" t="s">
        <v>84</v>
      </c>
      <c r="S18" s="119">
        <v>10638</v>
      </c>
      <c r="T18" s="342">
        <v>272</v>
      </c>
      <c r="U18" s="342">
        <v>19</v>
      </c>
      <c r="V18" s="169">
        <v>0.75</v>
      </c>
      <c r="W18" s="230"/>
      <c r="X18" s="230"/>
      <c r="Y18" s="230"/>
      <c r="Z18" s="230"/>
    </row>
    <row r="19" spans="1:26" s="39" customFormat="1" ht="32.1" customHeight="1">
      <c r="A19" s="44"/>
      <c r="B19" s="326" t="str">
        <f t="shared" si="6"/>
        <v>裸麦</v>
      </c>
      <c r="C19" s="327">
        <v>0</v>
      </c>
      <c r="D19" s="328">
        <f t="shared" si="0"/>
        <v>0</v>
      </c>
      <c r="E19" s="328">
        <f t="shared" si="1"/>
        <v>0</v>
      </c>
      <c r="F19" s="329">
        <v>0</v>
      </c>
      <c r="G19" s="329">
        <v>0</v>
      </c>
      <c r="H19" s="330">
        <f t="shared" si="10"/>
        <v>0</v>
      </c>
      <c r="I19" s="330">
        <f t="shared" si="3"/>
        <v>14175</v>
      </c>
      <c r="J19" s="330">
        <f t="shared" si="4"/>
        <v>0</v>
      </c>
      <c r="K19" s="330">
        <f t="shared" si="5"/>
        <v>0</v>
      </c>
      <c r="L19" s="330">
        <f t="shared" si="7"/>
        <v>0</v>
      </c>
      <c r="M19" s="330">
        <f t="shared" si="8"/>
        <v>0</v>
      </c>
      <c r="N19" s="331">
        <f t="shared" si="9"/>
        <v>0</v>
      </c>
      <c r="Q19" s="158" t="s">
        <v>185</v>
      </c>
      <c r="R19" s="183" t="s">
        <v>85</v>
      </c>
      <c r="S19" s="119">
        <v>14175</v>
      </c>
      <c r="T19" s="342">
        <v>299</v>
      </c>
      <c r="U19" s="342">
        <v>24</v>
      </c>
      <c r="V19" s="169">
        <v>0.75</v>
      </c>
      <c r="W19" s="230"/>
      <c r="X19" s="230"/>
      <c r="Y19" s="230"/>
      <c r="Z19" s="230"/>
    </row>
    <row r="20" spans="1:26" s="39" customFormat="1" ht="32.1" customHeight="1">
      <c r="A20" s="44"/>
      <c r="B20" s="326" t="str">
        <f t="shared" si="6"/>
        <v>だいず(種実）</v>
      </c>
      <c r="C20" s="327">
        <v>0</v>
      </c>
      <c r="D20" s="328">
        <f t="shared" si="0"/>
        <v>0</v>
      </c>
      <c r="E20" s="328">
        <f t="shared" si="1"/>
        <v>0</v>
      </c>
      <c r="F20" s="329">
        <v>0</v>
      </c>
      <c r="G20" s="329">
        <v>0</v>
      </c>
      <c r="H20" s="330">
        <f t="shared" si="10"/>
        <v>0</v>
      </c>
      <c r="I20" s="330">
        <f t="shared" si="3"/>
        <v>30118</v>
      </c>
      <c r="J20" s="330">
        <f t="shared" si="4"/>
        <v>0</v>
      </c>
      <c r="K20" s="330">
        <f t="shared" si="5"/>
        <v>0</v>
      </c>
      <c r="L20" s="330">
        <f t="shared" si="7"/>
        <v>0</v>
      </c>
      <c r="M20" s="330">
        <f t="shared" si="8"/>
        <v>0</v>
      </c>
      <c r="N20" s="331">
        <f t="shared" si="9"/>
        <v>0</v>
      </c>
      <c r="Q20" s="158" t="s">
        <v>185</v>
      </c>
      <c r="R20" s="183" t="s">
        <v>91</v>
      </c>
      <c r="S20" s="119">
        <v>30118</v>
      </c>
      <c r="T20" s="342">
        <v>122</v>
      </c>
      <c r="U20" s="342">
        <v>107</v>
      </c>
      <c r="V20" s="169">
        <v>0.75</v>
      </c>
      <c r="W20" s="230"/>
      <c r="X20" s="230"/>
      <c r="Y20" s="230"/>
      <c r="Z20" s="230"/>
    </row>
    <row r="21" spans="1:26" s="39" customFormat="1" ht="32.1" customHeight="1">
      <c r="A21" s="44"/>
      <c r="B21" s="326" t="str">
        <f t="shared" si="6"/>
        <v>馬鈴薯</v>
      </c>
      <c r="C21" s="327">
        <v>0</v>
      </c>
      <c r="D21" s="328">
        <f t="shared" si="0"/>
        <v>0</v>
      </c>
      <c r="E21" s="328">
        <f t="shared" si="1"/>
        <v>0</v>
      </c>
      <c r="F21" s="329">
        <v>0</v>
      </c>
      <c r="G21" s="329">
        <v>0</v>
      </c>
      <c r="H21" s="330">
        <f t="shared" si="10"/>
        <v>0</v>
      </c>
      <c r="I21" s="330">
        <f t="shared" si="3"/>
        <v>0</v>
      </c>
      <c r="J21" s="330">
        <f t="shared" si="4"/>
        <v>0</v>
      </c>
      <c r="K21" s="330">
        <f t="shared" si="5"/>
        <v>0</v>
      </c>
      <c r="L21" s="330">
        <f t="shared" si="7"/>
        <v>0</v>
      </c>
      <c r="M21" s="330">
        <f t="shared" si="8"/>
        <v>0</v>
      </c>
      <c r="N21" s="331">
        <f t="shared" si="9"/>
        <v>0</v>
      </c>
      <c r="Q21" s="158" t="s">
        <v>185</v>
      </c>
      <c r="R21" s="183" t="s">
        <v>92</v>
      </c>
      <c r="S21" s="119"/>
      <c r="T21" s="342"/>
      <c r="U21" s="342"/>
      <c r="V21" s="169">
        <v>0.75</v>
      </c>
      <c r="W21" s="230"/>
      <c r="X21" s="230"/>
      <c r="Y21" s="230"/>
      <c r="Z21" s="230"/>
    </row>
    <row r="22" spans="1:26" s="39" customFormat="1" ht="32.1" customHeight="1">
      <c r="A22" s="44"/>
      <c r="B22" s="326" t="str">
        <f t="shared" si="6"/>
        <v>てん菜</v>
      </c>
      <c r="C22" s="327">
        <v>0</v>
      </c>
      <c r="D22" s="328">
        <f t="shared" si="0"/>
        <v>0</v>
      </c>
      <c r="E22" s="328">
        <f t="shared" si="1"/>
        <v>0</v>
      </c>
      <c r="F22" s="329">
        <v>0</v>
      </c>
      <c r="G22" s="329">
        <v>0</v>
      </c>
      <c r="H22" s="330">
        <f t="shared" si="10"/>
        <v>0</v>
      </c>
      <c r="I22" s="330">
        <f t="shared" si="3"/>
        <v>0</v>
      </c>
      <c r="J22" s="330">
        <f t="shared" si="4"/>
        <v>0</v>
      </c>
      <c r="K22" s="330">
        <f t="shared" si="5"/>
        <v>0</v>
      </c>
      <c r="L22" s="330">
        <f t="shared" si="7"/>
        <v>0</v>
      </c>
      <c r="M22" s="330">
        <f t="shared" si="8"/>
        <v>0</v>
      </c>
      <c r="N22" s="331">
        <f t="shared" si="9"/>
        <v>0</v>
      </c>
      <c r="Q22" s="158" t="s">
        <v>185</v>
      </c>
      <c r="R22" s="183" t="s">
        <v>95</v>
      </c>
      <c r="S22" s="119"/>
      <c r="T22" s="342"/>
      <c r="U22" s="342"/>
      <c r="V22" s="169">
        <v>0.75</v>
      </c>
      <c r="W22" s="230"/>
      <c r="X22" s="230"/>
      <c r="Y22" s="230"/>
      <c r="Z22" s="230"/>
    </row>
    <row r="23" spans="1:26" s="39" customFormat="1" ht="32.1" customHeight="1">
      <c r="A23" s="44"/>
      <c r="B23" s="326">
        <f t="shared" ref="B23:B33" si="11">R23</f>
        <v>0</v>
      </c>
      <c r="C23" s="327">
        <v>0</v>
      </c>
      <c r="D23" s="328">
        <f t="shared" ref="D23:D33" si="12">C23*S23/10</f>
        <v>0</v>
      </c>
      <c r="E23" s="328">
        <f t="shared" ref="E23:E33" si="13">S23*C23/10*0.2*0.9*(1-V23)</f>
        <v>0</v>
      </c>
      <c r="F23" s="329">
        <v>0</v>
      </c>
      <c r="G23" s="329">
        <v>0</v>
      </c>
      <c r="H23" s="330">
        <f t="shared" si="10"/>
        <v>0</v>
      </c>
      <c r="I23" s="330">
        <f t="shared" ref="I23:I33" si="14">S23*(1-F23)</f>
        <v>0</v>
      </c>
      <c r="J23" s="330">
        <f t="shared" si="4"/>
        <v>0</v>
      </c>
      <c r="K23" s="330">
        <f t="shared" ref="K23:K33" si="15">(S23-I23)*C23/10*0.9</f>
        <v>0</v>
      </c>
      <c r="L23" s="330">
        <f t="shared" si="7"/>
        <v>0</v>
      </c>
      <c r="M23" s="330">
        <f t="shared" si="8"/>
        <v>0</v>
      </c>
      <c r="N23" s="331">
        <f t="shared" si="9"/>
        <v>0</v>
      </c>
      <c r="Q23" s="158" t="s">
        <v>185</v>
      </c>
      <c r="R23" s="183"/>
      <c r="S23" s="119"/>
      <c r="T23" s="342"/>
      <c r="U23" s="342"/>
      <c r="V23" s="169"/>
      <c r="W23" s="230"/>
      <c r="X23" s="230"/>
      <c r="Y23" s="230"/>
      <c r="Z23" s="230"/>
    </row>
    <row r="24" spans="1:26" s="39" customFormat="1" ht="32.1" customHeight="1">
      <c r="A24" s="44"/>
      <c r="B24" s="326">
        <f t="shared" si="11"/>
        <v>0</v>
      </c>
      <c r="C24" s="327">
        <v>0</v>
      </c>
      <c r="D24" s="328">
        <f t="shared" si="12"/>
        <v>0</v>
      </c>
      <c r="E24" s="328">
        <f t="shared" si="13"/>
        <v>0</v>
      </c>
      <c r="F24" s="329">
        <v>0</v>
      </c>
      <c r="G24" s="329">
        <v>0</v>
      </c>
      <c r="H24" s="330">
        <f t="shared" si="10"/>
        <v>0</v>
      </c>
      <c r="I24" s="330">
        <f t="shared" si="14"/>
        <v>0</v>
      </c>
      <c r="J24" s="330">
        <f t="shared" si="4"/>
        <v>0</v>
      </c>
      <c r="K24" s="330">
        <f t="shared" si="15"/>
        <v>0</v>
      </c>
      <c r="L24" s="330">
        <f t="shared" si="7"/>
        <v>0</v>
      </c>
      <c r="M24" s="330">
        <f t="shared" si="8"/>
        <v>0</v>
      </c>
      <c r="N24" s="331">
        <f t="shared" si="9"/>
        <v>0</v>
      </c>
      <c r="Q24" s="158" t="s">
        <v>185</v>
      </c>
      <c r="R24" s="183"/>
      <c r="S24" s="119"/>
      <c r="T24" s="342"/>
      <c r="U24" s="342"/>
      <c r="V24" s="169"/>
      <c r="W24" s="230"/>
      <c r="X24" s="230"/>
      <c r="Y24" s="230"/>
      <c r="Z24" s="230"/>
    </row>
    <row r="25" spans="1:26" s="39" customFormat="1" ht="32.1" customHeight="1">
      <c r="A25" s="44"/>
      <c r="B25" s="326">
        <f t="shared" si="11"/>
        <v>0</v>
      </c>
      <c r="C25" s="327">
        <v>0</v>
      </c>
      <c r="D25" s="328">
        <f t="shared" si="12"/>
        <v>0</v>
      </c>
      <c r="E25" s="328">
        <f t="shared" si="13"/>
        <v>0</v>
      </c>
      <c r="F25" s="329">
        <v>0</v>
      </c>
      <c r="G25" s="329">
        <v>0</v>
      </c>
      <c r="H25" s="330">
        <f t="shared" si="10"/>
        <v>0</v>
      </c>
      <c r="I25" s="330">
        <f t="shared" si="14"/>
        <v>0</v>
      </c>
      <c r="J25" s="330">
        <f t="shared" si="4"/>
        <v>0</v>
      </c>
      <c r="K25" s="330">
        <f t="shared" si="15"/>
        <v>0</v>
      </c>
      <c r="L25" s="330">
        <f t="shared" si="7"/>
        <v>0</v>
      </c>
      <c r="M25" s="330">
        <f t="shared" si="8"/>
        <v>0</v>
      </c>
      <c r="N25" s="331">
        <f t="shared" si="9"/>
        <v>0</v>
      </c>
      <c r="Q25" s="158" t="s">
        <v>185</v>
      </c>
      <c r="R25" s="183"/>
      <c r="S25" s="119"/>
      <c r="T25" s="342"/>
      <c r="U25" s="342"/>
      <c r="V25" s="169"/>
      <c r="W25" s="230"/>
      <c r="X25" s="230"/>
      <c r="Y25" s="230"/>
      <c r="Z25" s="230"/>
    </row>
    <row r="26" spans="1:26" s="39" customFormat="1" ht="32.1" customHeight="1">
      <c r="A26" s="44"/>
      <c r="B26" s="326">
        <f t="shared" si="11"/>
        <v>0</v>
      </c>
      <c r="C26" s="327">
        <v>0</v>
      </c>
      <c r="D26" s="328">
        <f t="shared" si="12"/>
        <v>0</v>
      </c>
      <c r="E26" s="328">
        <f t="shared" si="13"/>
        <v>0</v>
      </c>
      <c r="F26" s="329">
        <v>0</v>
      </c>
      <c r="G26" s="329">
        <v>0</v>
      </c>
      <c r="H26" s="330">
        <f t="shared" si="10"/>
        <v>0</v>
      </c>
      <c r="I26" s="330">
        <f t="shared" si="14"/>
        <v>0</v>
      </c>
      <c r="J26" s="330">
        <f t="shared" si="4"/>
        <v>0</v>
      </c>
      <c r="K26" s="330">
        <f t="shared" si="15"/>
        <v>0</v>
      </c>
      <c r="L26" s="330">
        <f t="shared" si="7"/>
        <v>0</v>
      </c>
      <c r="M26" s="330">
        <f t="shared" si="8"/>
        <v>0</v>
      </c>
      <c r="N26" s="331">
        <f t="shared" si="9"/>
        <v>0</v>
      </c>
      <c r="Q26" s="158" t="s">
        <v>185</v>
      </c>
      <c r="R26" s="183"/>
      <c r="S26" s="119"/>
      <c r="T26" s="342"/>
      <c r="U26" s="342"/>
      <c r="V26" s="169"/>
      <c r="W26" s="230"/>
      <c r="X26" s="230"/>
      <c r="Y26" s="230"/>
      <c r="Z26" s="230"/>
    </row>
    <row r="27" spans="1:26" s="39" customFormat="1" ht="32.1" customHeight="1">
      <c r="A27" s="44"/>
      <c r="B27" s="326">
        <f t="shared" si="11"/>
        <v>0</v>
      </c>
      <c r="C27" s="327">
        <v>0</v>
      </c>
      <c r="D27" s="328">
        <f t="shared" si="12"/>
        <v>0</v>
      </c>
      <c r="E27" s="328">
        <f t="shared" si="13"/>
        <v>0</v>
      </c>
      <c r="F27" s="329">
        <v>0</v>
      </c>
      <c r="G27" s="329">
        <v>0</v>
      </c>
      <c r="H27" s="330">
        <f t="shared" si="10"/>
        <v>0</v>
      </c>
      <c r="I27" s="330">
        <f t="shared" si="14"/>
        <v>0</v>
      </c>
      <c r="J27" s="330">
        <f t="shared" si="4"/>
        <v>0</v>
      </c>
      <c r="K27" s="330">
        <f t="shared" si="15"/>
        <v>0</v>
      </c>
      <c r="L27" s="330">
        <f t="shared" si="7"/>
        <v>0</v>
      </c>
      <c r="M27" s="330">
        <f t="shared" si="8"/>
        <v>0</v>
      </c>
      <c r="N27" s="331">
        <f t="shared" si="9"/>
        <v>0</v>
      </c>
      <c r="Q27" s="158" t="s">
        <v>185</v>
      </c>
      <c r="R27" s="183"/>
      <c r="S27" s="119"/>
      <c r="T27" s="342"/>
      <c r="U27" s="342"/>
      <c r="V27" s="169"/>
      <c r="W27" s="230"/>
      <c r="X27" s="230"/>
      <c r="Y27" s="230"/>
      <c r="Z27" s="230"/>
    </row>
    <row r="28" spans="1:26" s="39" customFormat="1" ht="32.1" customHeight="1">
      <c r="A28" s="44"/>
      <c r="B28" s="326">
        <f t="shared" si="11"/>
        <v>0</v>
      </c>
      <c r="C28" s="327">
        <v>0</v>
      </c>
      <c r="D28" s="328">
        <f t="shared" si="12"/>
        <v>0</v>
      </c>
      <c r="E28" s="328">
        <f t="shared" si="13"/>
        <v>0</v>
      </c>
      <c r="F28" s="329">
        <v>0</v>
      </c>
      <c r="G28" s="329">
        <v>0</v>
      </c>
      <c r="H28" s="330">
        <f t="shared" si="10"/>
        <v>0</v>
      </c>
      <c r="I28" s="330">
        <f t="shared" si="14"/>
        <v>0</v>
      </c>
      <c r="J28" s="330">
        <f t="shared" si="4"/>
        <v>0</v>
      </c>
      <c r="K28" s="330">
        <f t="shared" si="15"/>
        <v>0</v>
      </c>
      <c r="L28" s="330">
        <f t="shared" si="7"/>
        <v>0</v>
      </c>
      <c r="M28" s="330">
        <f t="shared" si="8"/>
        <v>0</v>
      </c>
      <c r="N28" s="331">
        <f t="shared" si="9"/>
        <v>0</v>
      </c>
      <c r="Q28" s="158" t="s">
        <v>185</v>
      </c>
      <c r="R28" s="183"/>
      <c r="S28" s="119"/>
      <c r="T28" s="342"/>
      <c r="U28" s="342"/>
      <c r="V28" s="169"/>
      <c r="W28" s="230"/>
      <c r="X28" s="230"/>
      <c r="Y28" s="230"/>
      <c r="Z28" s="230"/>
    </row>
    <row r="29" spans="1:26" s="39" customFormat="1" ht="32.1" customHeight="1">
      <c r="A29" s="44"/>
      <c r="B29" s="326">
        <f t="shared" si="11"/>
        <v>0</v>
      </c>
      <c r="C29" s="327">
        <v>0</v>
      </c>
      <c r="D29" s="328">
        <f t="shared" si="12"/>
        <v>0</v>
      </c>
      <c r="E29" s="328">
        <f t="shared" si="13"/>
        <v>0</v>
      </c>
      <c r="F29" s="329">
        <v>0</v>
      </c>
      <c r="G29" s="329">
        <v>0</v>
      </c>
      <c r="H29" s="330">
        <f t="shared" si="10"/>
        <v>0</v>
      </c>
      <c r="I29" s="330">
        <f t="shared" si="14"/>
        <v>0</v>
      </c>
      <c r="J29" s="330">
        <f t="shared" si="4"/>
        <v>0</v>
      </c>
      <c r="K29" s="330">
        <f t="shared" si="15"/>
        <v>0</v>
      </c>
      <c r="L29" s="330">
        <f t="shared" si="7"/>
        <v>0</v>
      </c>
      <c r="M29" s="330">
        <f t="shared" si="8"/>
        <v>0</v>
      </c>
      <c r="N29" s="331">
        <f t="shared" si="9"/>
        <v>0</v>
      </c>
      <c r="Q29" s="158" t="s">
        <v>185</v>
      </c>
      <c r="R29" s="183"/>
      <c r="S29" s="119"/>
      <c r="T29" s="342"/>
      <c r="U29" s="342"/>
      <c r="V29" s="169"/>
      <c r="W29" s="230"/>
      <c r="X29" s="230"/>
      <c r="Y29" s="230"/>
      <c r="Z29" s="230"/>
    </row>
    <row r="30" spans="1:26" s="39" customFormat="1" ht="32.1" customHeight="1">
      <c r="A30" s="44"/>
      <c r="B30" s="326">
        <f t="shared" si="11"/>
        <v>0</v>
      </c>
      <c r="C30" s="327">
        <v>0</v>
      </c>
      <c r="D30" s="328">
        <f t="shared" si="12"/>
        <v>0</v>
      </c>
      <c r="E30" s="328">
        <f t="shared" si="13"/>
        <v>0</v>
      </c>
      <c r="F30" s="329">
        <v>0</v>
      </c>
      <c r="G30" s="329">
        <v>0</v>
      </c>
      <c r="H30" s="330">
        <f t="shared" si="10"/>
        <v>0</v>
      </c>
      <c r="I30" s="330">
        <f t="shared" si="14"/>
        <v>0</v>
      </c>
      <c r="J30" s="330">
        <f t="shared" si="4"/>
        <v>0</v>
      </c>
      <c r="K30" s="330">
        <f t="shared" si="15"/>
        <v>0</v>
      </c>
      <c r="L30" s="330">
        <f t="shared" si="7"/>
        <v>0</v>
      </c>
      <c r="M30" s="330">
        <f t="shared" si="8"/>
        <v>0</v>
      </c>
      <c r="N30" s="331">
        <f t="shared" si="9"/>
        <v>0</v>
      </c>
      <c r="Q30" s="158" t="s">
        <v>185</v>
      </c>
      <c r="R30" s="183"/>
      <c r="S30" s="119"/>
      <c r="T30" s="342"/>
      <c r="U30" s="342"/>
      <c r="V30" s="169"/>
      <c r="W30" s="230"/>
      <c r="X30" s="230"/>
      <c r="Y30" s="230"/>
      <c r="Z30" s="230"/>
    </row>
    <row r="31" spans="1:26" s="39" customFormat="1" ht="32.1" customHeight="1">
      <c r="A31" s="44"/>
      <c r="B31" s="326">
        <f t="shared" si="11"/>
        <v>0</v>
      </c>
      <c r="C31" s="327">
        <v>0</v>
      </c>
      <c r="D31" s="328">
        <f t="shared" si="12"/>
        <v>0</v>
      </c>
      <c r="E31" s="328">
        <f t="shared" si="13"/>
        <v>0</v>
      </c>
      <c r="F31" s="329">
        <v>0</v>
      </c>
      <c r="G31" s="329">
        <v>0</v>
      </c>
      <c r="H31" s="330">
        <f t="shared" si="10"/>
        <v>0</v>
      </c>
      <c r="I31" s="330">
        <f t="shared" si="14"/>
        <v>0</v>
      </c>
      <c r="J31" s="330">
        <f t="shared" si="4"/>
        <v>0</v>
      </c>
      <c r="K31" s="330">
        <f t="shared" si="15"/>
        <v>0</v>
      </c>
      <c r="L31" s="330">
        <f t="shared" si="7"/>
        <v>0</v>
      </c>
      <c r="M31" s="330">
        <f t="shared" si="8"/>
        <v>0</v>
      </c>
      <c r="N31" s="331">
        <f t="shared" si="9"/>
        <v>0</v>
      </c>
      <c r="Q31" s="158" t="s">
        <v>185</v>
      </c>
      <c r="R31" s="183"/>
      <c r="S31" s="119"/>
      <c r="T31" s="342"/>
      <c r="U31" s="342"/>
      <c r="V31" s="169"/>
      <c r="W31" s="230"/>
      <c r="X31" s="230"/>
      <c r="Y31" s="230"/>
      <c r="Z31" s="230"/>
    </row>
    <row r="32" spans="1:26" s="39" customFormat="1" ht="32.1" customHeight="1">
      <c r="A32" s="44"/>
      <c r="B32" s="326">
        <f t="shared" si="11"/>
        <v>0</v>
      </c>
      <c r="C32" s="327">
        <v>0</v>
      </c>
      <c r="D32" s="328">
        <f t="shared" si="12"/>
        <v>0</v>
      </c>
      <c r="E32" s="328">
        <f t="shared" si="13"/>
        <v>0</v>
      </c>
      <c r="F32" s="329">
        <v>0</v>
      </c>
      <c r="G32" s="329">
        <v>0</v>
      </c>
      <c r="H32" s="330">
        <f t="shared" si="10"/>
        <v>0</v>
      </c>
      <c r="I32" s="330">
        <f t="shared" si="14"/>
        <v>0</v>
      </c>
      <c r="J32" s="330">
        <f t="shared" si="4"/>
        <v>0</v>
      </c>
      <c r="K32" s="330">
        <f t="shared" si="15"/>
        <v>0</v>
      </c>
      <c r="L32" s="330">
        <f t="shared" si="7"/>
        <v>0</v>
      </c>
      <c r="M32" s="330">
        <f t="shared" si="8"/>
        <v>0</v>
      </c>
      <c r="N32" s="331">
        <f t="shared" si="9"/>
        <v>0</v>
      </c>
      <c r="Q32" s="158" t="s">
        <v>185</v>
      </c>
      <c r="R32" s="183"/>
      <c r="S32" s="119"/>
      <c r="T32" s="342"/>
      <c r="U32" s="342"/>
      <c r="V32" s="169"/>
      <c r="W32" s="230"/>
      <c r="X32" s="230"/>
      <c r="Y32" s="230"/>
      <c r="Z32" s="230"/>
    </row>
    <row r="33" spans="1:26" s="39" customFormat="1" ht="32.1" customHeight="1">
      <c r="A33" s="44"/>
      <c r="B33" s="326">
        <f t="shared" si="11"/>
        <v>0</v>
      </c>
      <c r="C33" s="327">
        <v>0</v>
      </c>
      <c r="D33" s="328">
        <f t="shared" si="12"/>
        <v>0</v>
      </c>
      <c r="E33" s="328">
        <f t="shared" si="13"/>
        <v>0</v>
      </c>
      <c r="F33" s="329">
        <v>0</v>
      </c>
      <c r="G33" s="329">
        <v>0</v>
      </c>
      <c r="H33" s="330">
        <f t="shared" si="10"/>
        <v>0</v>
      </c>
      <c r="I33" s="330">
        <f t="shared" si="14"/>
        <v>0</v>
      </c>
      <c r="J33" s="330">
        <f t="shared" si="4"/>
        <v>0</v>
      </c>
      <c r="K33" s="330">
        <f t="shared" si="15"/>
        <v>0</v>
      </c>
      <c r="L33" s="330">
        <f t="shared" si="7"/>
        <v>0</v>
      </c>
      <c r="M33" s="330">
        <f t="shared" si="8"/>
        <v>0</v>
      </c>
      <c r="N33" s="331">
        <f t="shared" si="9"/>
        <v>0</v>
      </c>
      <c r="Q33" s="158" t="s">
        <v>185</v>
      </c>
      <c r="R33" s="183"/>
      <c r="S33" s="119"/>
      <c r="T33" s="342"/>
      <c r="U33" s="342"/>
      <c r="V33" s="169"/>
      <c r="W33" s="230"/>
      <c r="X33" s="230"/>
      <c r="Y33" s="230"/>
      <c r="Z33" s="230"/>
    </row>
    <row r="34" spans="1:26" s="39" customFormat="1" ht="32.1" customHeight="1" thickBot="1">
      <c r="A34" s="44"/>
      <c r="B34" s="178">
        <f t="shared" si="6"/>
        <v>0</v>
      </c>
      <c r="C34" s="179">
        <v>0</v>
      </c>
      <c r="D34" s="177">
        <f t="shared" si="0"/>
        <v>0</v>
      </c>
      <c r="E34" s="177">
        <f t="shared" si="1"/>
        <v>0</v>
      </c>
      <c r="F34" s="117">
        <v>0</v>
      </c>
      <c r="G34" s="117">
        <v>0</v>
      </c>
      <c r="H34" s="106">
        <f t="shared" si="10"/>
        <v>0</v>
      </c>
      <c r="I34" s="106">
        <f t="shared" si="3"/>
        <v>0</v>
      </c>
      <c r="J34" s="106">
        <f t="shared" si="4"/>
        <v>0</v>
      </c>
      <c r="K34" s="106">
        <f t="shared" si="5"/>
        <v>0</v>
      </c>
      <c r="L34" s="106">
        <f t="shared" si="7"/>
        <v>0</v>
      </c>
      <c r="M34" s="106">
        <f t="shared" si="8"/>
        <v>0</v>
      </c>
      <c r="N34" s="144">
        <f t="shared" si="9"/>
        <v>0</v>
      </c>
      <c r="Q34" s="160" t="s">
        <v>185</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6"/>
  <sheetViews>
    <sheetView showGridLines="0" zoomScaleNormal="10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358</v>
      </c>
      <c r="C2" s="8"/>
      <c r="D2" s="8"/>
      <c r="E2" s="8"/>
      <c r="F2" s="8"/>
      <c r="G2" s="8"/>
      <c r="H2" s="8"/>
      <c r="I2" s="5"/>
      <c r="L2" s="5" t="s">
        <v>346</v>
      </c>
      <c r="O2" s="8"/>
      <c r="P2" s="8"/>
      <c r="Q2" s="8"/>
      <c r="R2" s="8"/>
      <c r="S2" s="8"/>
      <c r="T2" s="8"/>
      <c r="U2" s="5" t="s">
        <v>285</v>
      </c>
    </row>
    <row r="3" spans="1:21" ht="15.75" customHeight="1">
      <c r="B3" s="8"/>
      <c r="C3" s="8"/>
      <c r="D3" s="8"/>
      <c r="E3" s="8"/>
      <c r="F3" s="8"/>
      <c r="G3" s="8"/>
      <c r="H3" s="8"/>
      <c r="I3" s="8"/>
      <c r="L3" s="5" t="s">
        <v>390</v>
      </c>
      <c r="O3" s="8"/>
      <c r="P3" s="8"/>
      <c r="Q3" s="8"/>
      <c r="R3" s="8"/>
      <c r="S3" s="8"/>
      <c r="T3" s="8"/>
      <c r="U3" s="5" t="s">
        <v>286</v>
      </c>
    </row>
    <row r="4" spans="1:21" ht="15.75" customHeight="1">
      <c r="B4" s="257" t="s">
        <v>357</v>
      </c>
      <c r="C4" s="8"/>
      <c r="D4" s="8"/>
      <c r="E4" s="8"/>
      <c r="F4" s="8"/>
      <c r="G4" s="8"/>
      <c r="H4" s="8"/>
      <c r="I4" s="8"/>
      <c r="L4" s="5" t="s">
        <v>227</v>
      </c>
      <c r="O4" s="8"/>
      <c r="P4" s="8"/>
      <c r="Q4" s="8"/>
      <c r="R4" s="8"/>
      <c r="S4" s="8"/>
      <c r="T4" s="8"/>
    </row>
    <row r="5" spans="1:21" ht="15.75" customHeight="1">
      <c r="B5" s="10" t="s">
        <v>430</v>
      </c>
      <c r="C5" s="8"/>
      <c r="D5" s="8"/>
      <c r="E5" s="8"/>
      <c r="F5" s="8"/>
      <c r="G5" s="8"/>
      <c r="H5" s="8"/>
      <c r="I5" s="8"/>
      <c r="O5" s="8"/>
      <c r="P5" s="8"/>
      <c r="Q5" s="8"/>
      <c r="R5" s="8"/>
      <c r="S5" s="8"/>
      <c r="T5" s="8"/>
    </row>
    <row r="6" spans="1:21" ht="15.75" customHeight="1">
      <c r="A6" s="9"/>
      <c r="B6" s="10" t="s">
        <v>431</v>
      </c>
      <c r="I6" s="5"/>
      <c r="S6" s="5"/>
    </row>
    <row r="7" spans="1:21" ht="15.75">
      <c r="A7" s="10"/>
      <c r="B7" s="10" t="s">
        <v>432</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25" t="s">
        <v>0</v>
      </c>
      <c r="C9" s="416" t="s">
        <v>287</v>
      </c>
      <c r="D9" s="416" t="s">
        <v>210</v>
      </c>
      <c r="E9" s="416" t="s">
        <v>216</v>
      </c>
      <c r="F9" s="416" t="s">
        <v>270</v>
      </c>
      <c r="G9" s="423" t="s">
        <v>288</v>
      </c>
      <c r="H9" s="416" t="s">
        <v>433</v>
      </c>
      <c r="I9" s="421" t="s">
        <v>215</v>
      </c>
      <c r="L9" s="260" t="s">
        <v>228</v>
      </c>
      <c r="M9" s="266"/>
      <c r="N9" s="209"/>
      <c r="O9" s="262" t="s">
        <v>228</v>
      </c>
      <c r="P9" s="262" t="s">
        <v>228</v>
      </c>
      <c r="Q9" s="262" t="s">
        <v>228</v>
      </c>
      <c r="R9" s="262" t="s">
        <v>228</v>
      </c>
      <c r="S9" s="243"/>
      <c r="T9" s="259"/>
    </row>
    <row r="10" spans="1:21" s="12" customFormat="1" ht="99" customHeight="1">
      <c r="A10" s="11"/>
      <c r="B10" s="426"/>
      <c r="C10" s="417"/>
      <c r="D10" s="417"/>
      <c r="E10" s="417"/>
      <c r="F10" s="417"/>
      <c r="G10" s="424"/>
      <c r="H10" s="417"/>
      <c r="I10" s="422"/>
      <c r="L10" s="410" t="s">
        <v>183</v>
      </c>
      <c r="M10" s="434" t="s">
        <v>289</v>
      </c>
      <c r="N10" s="412" t="s">
        <v>194</v>
      </c>
      <c r="O10" s="417" t="s">
        <v>192</v>
      </c>
      <c r="P10" s="417" t="s">
        <v>271</v>
      </c>
      <c r="Q10" s="417" t="s">
        <v>386</v>
      </c>
      <c r="R10" s="417" t="s">
        <v>292</v>
      </c>
      <c r="S10" s="417" t="s">
        <v>291</v>
      </c>
      <c r="T10" s="422" t="s">
        <v>193</v>
      </c>
    </row>
    <row r="11" spans="1:21" s="12" customFormat="1" ht="20.100000000000001" customHeight="1">
      <c r="A11" s="11"/>
      <c r="B11" s="426"/>
      <c r="C11" s="180" t="s">
        <v>31</v>
      </c>
      <c r="D11" s="180" t="s">
        <v>32</v>
      </c>
      <c r="E11" s="180" t="s">
        <v>10</v>
      </c>
      <c r="F11" s="227"/>
      <c r="G11" s="180"/>
      <c r="H11" s="180" t="s">
        <v>14</v>
      </c>
      <c r="I11" s="181" t="s">
        <v>10</v>
      </c>
      <c r="L11" s="410"/>
      <c r="M11" s="434"/>
      <c r="N11" s="412"/>
      <c r="O11" s="417"/>
      <c r="P11" s="417"/>
      <c r="Q11" s="417"/>
      <c r="R11" s="417"/>
      <c r="S11" s="417"/>
      <c r="T11" s="422"/>
    </row>
    <row r="12" spans="1:21" s="12" customFormat="1" ht="20.100000000000001" customHeight="1">
      <c r="A12" s="11"/>
      <c r="B12" s="414"/>
      <c r="C12" s="418" t="s">
        <v>191</v>
      </c>
      <c r="D12" s="419"/>
      <c r="E12" s="419"/>
      <c r="F12" s="419"/>
      <c r="G12" s="419"/>
      <c r="H12" s="419"/>
      <c r="I12" s="420"/>
      <c r="L12" s="410"/>
      <c r="M12" s="434"/>
      <c r="N12" s="412"/>
      <c r="O12" s="417"/>
      <c r="P12" s="417"/>
      <c r="Q12" s="417"/>
      <c r="R12" s="417"/>
      <c r="S12" s="417"/>
      <c r="T12" s="422"/>
    </row>
    <row r="13" spans="1:21" s="55" customFormat="1" ht="30" customHeight="1" thickBot="1">
      <c r="A13" s="53"/>
      <c r="B13" s="415"/>
      <c r="C13" s="65"/>
      <c r="D13" s="136"/>
      <c r="E13" s="210">
        <f>SUM(E14:E75)</f>
        <v>0</v>
      </c>
      <c r="F13" s="65"/>
      <c r="G13" s="65"/>
      <c r="H13" s="188"/>
      <c r="I13" s="214">
        <f>SUM(I14:I75)</f>
        <v>0</v>
      </c>
      <c r="J13" s="54"/>
      <c r="L13" s="411"/>
      <c r="M13" s="435"/>
      <c r="N13" s="413"/>
      <c r="O13" s="241" t="s">
        <v>290</v>
      </c>
      <c r="P13" s="242" t="s">
        <v>14</v>
      </c>
      <c r="Q13" s="242" t="s">
        <v>14</v>
      </c>
      <c r="R13" s="242" t="s">
        <v>14</v>
      </c>
      <c r="S13" s="273"/>
      <c r="T13" s="274"/>
    </row>
    <row r="14" spans="1:21" s="6" customFormat="1" ht="32.1" customHeight="1" thickTop="1">
      <c r="A14" s="13"/>
      <c r="B14" s="306" t="str">
        <f t="shared" ref="B14" si="0">N14</f>
        <v xml:space="preserve"> だいこん </v>
      </c>
      <c r="C14" s="321"/>
      <c r="D14" s="309">
        <f t="shared" ref="D14:D45" si="1">C14*O14/10</f>
        <v>0</v>
      </c>
      <c r="E14" s="310">
        <f t="shared" ref="E14:E45" si="2">D14*(P14-Q14)*S14*(1-T14)</f>
        <v>0</v>
      </c>
      <c r="F14" s="332">
        <f>R14</f>
        <v>79.03</v>
      </c>
      <c r="G14" s="323">
        <v>0</v>
      </c>
      <c r="H14" s="333">
        <f>IF(G14&lt;&gt;"",R14*(1-G14),"")</f>
        <v>79.03</v>
      </c>
      <c r="I14" s="334">
        <f>IF(G14&lt;&gt;"",IF(H14&lt;P14,IF(H14&gt;=Q14,D14*(P14-H14)*S14,D14*(P14-Q14)*S14),0),"")</f>
        <v>0</v>
      </c>
      <c r="L14" s="156" t="s">
        <v>184</v>
      </c>
      <c r="M14" s="238" t="s">
        <v>154</v>
      </c>
      <c r="N14" s="157" t="s">
        <v>231</v>
      </c>
      <c r="O14" s="189">
        <v>7850</v>
      </c>
      <c r="P14" s="190">
        <v>71</v>
      </c>
      <c r="Q14" s="190">
        <v>47.42</v>
      </c>
      <c r="R14" s="190">
        <v>79.03</v>
      </c>
      <c r="S14" s="166">
        <v>0.9</v>
      </c>
      <c r="T14" s="191">
        <v>0.82499999999999996</v>
      </c>
    </row>
    <row r="15" spans="1:21" s="6" customFormat="1" ht="32.1" hidden="1" customHeight="1">
      <c r="A15" s="13"/>
      <c r="B15" s="313" t="str">
        <f t="shared" ref="B15:B64" si="3">N15</f>
        <v xml:space="preserve"> にんじん </v>
      </c>
      <c r="C15" s="327"/>
      <c r="D15" s="316">
        <f t="shared" si="1"/>
        <v>0</v>
      </c>
      <c r="E15" s="317">
        <f t="shared" si="2"/>
        <v>0</v>
      </c>
      <c r="F15" s="335">
        <f>R15</f>
        <v>122.77777777777777</v>
      </c>
      <c r="G15" s="329">
        <v>0</v>
      </c>
      <c r="H15" s="336">
        <f t="shared" ref="H15:H75" si="4">IF(G15&lt;&gt;"",R15*(1-G15),"")</f>
        <v>122.77777777777777</v>
      </c>
      <c r="I15" s="337">
        <f t="shared" ref="I15:I75" si="5">IF(G15&lt;&gt;"",IF(H15&lt;P15,IF(H15&gt;=Q15,D15*(P15-H15)*S15,D15*(P15-Q15)*S15),0),"")</f>
        <v>0</v>
      </c>
      <c r="L15" s="158" t="s">
        <v>185</v>
      </c>
      <c r="M15" s="239" t="s">
        <v>154</v>
      </c>
      <c r="N15" s="159" t="s">
        <v>232</v>
      </c>
      <c r="O15" s="192">
        <v>3680</v>
      </c>
      <c r="P15" s="193">
        <v>110.5</v>
      </c>
      <c r="Q15" s="193">
        <v>73.849999999999994</v>
      </c>
      <c r="R15" s="193">
        <f t="shared" ref="R15:R73" si="6">P15/0.9</f>
        <v>122.77777777777777</v>
      </c>
      <c r="S15" s="113">
        <v>0.9</v>
      </c>
      <c r="T15" s="194">
        <v>0.8</v>
      </c>
    </row>
    <row r="16" spans="1:21" s="6" customFormat="1" ht="32.1" hidden="1" customHeight="1">
      <c r="A16" s="13"/>
      <c r="B16" s="313" t="str">
        <f t="shared" si="3"/>
        <v xml:space="preserve"> はくさい </v>
      </c>
      <c r="C16" s="327"/>
      <c r="D16" s="316">
        <f t="shared" si="1"/>
        <v>0</v>
      </c>
      <c r="E16" s="317">
        <f t="shared" si="2"/>
        <v>0</v>
      </c>
      <c r="F16" s="335">
        <f t="shared" ref="F16:F75" si="7">R16</f>
        <v>56.666666666666664</v>
      </c>
      <c r="G16" s="329">
        <v>0</v>
      </c>
      <c r="H16" s="336">
        <f t="shared" si="4"/>
        <v>56.666666666666664</v>
      </c>
      <c r="I16" s="337">
        <f t="shared" si="5"/>
        <v>0</v>
      </c>
      <c r="L16" s="158" t="s">
        <v>185</v>
      </c>
      <c r="M16" s="239" t="s">
        <v>154</v>
      </c>
      <c r="N16" s="159" t="s">
        <v>233</v>
      </c>
      <c r="O16" s="192">
        <v>5880</v>
      </c>
      <c r="P16" s="193">
        <v>51</v>
      </c>
      <c r="Q16" s="193">
        <v>34.090000000000003</v>
      </c>
      <c r="R16" s="193">
        <f t="shared" si="6"/>
        <v>56.666666666666664</v>
      </c>
      <c r="S16" s="113">
        <v>0.9</v>
      </c>
      <c r="T16" s="194">
        <v>0.82499999999999996</v>
      </c>
    </row>
    <row r="17" spans="1:20" s="6" customFormat="1" ht="32.1" customHeight="1">
      <c r="A17" s="13"/>
      <c r="B17" s="313" t="str">
        <f t="shared" si="3"/>
        <v xml:space="preserve"> キャベツ </v>
      </c>
      <c r="C17" s="327"/>
      <c r="D17" s="316">
        <f t="shared" si="1"/>
        <v>0</v>
      </c>
      <c r="E17" s="317">
        <f t="shared" si="2"/>
        <v>0</v>
      </c>
      <c r="F17" s="335">
        <f t="shared" si="7"/>
        <v>72.930000000000007</v>
      </c>
      <c r="G17" s="329">
        <v>0</v>
      </c>
      <c r="H17" s="338">
        <f t="shared" si="4"/>
        <v>72.930000000000007</v>
      </c>
      <c r="I17" s="337">
        <f t="shared" si="5"/>
        <v>0</v>
      </c>
      <c r="L17" s="158" t="s">
        <v>184</v>
      </c>
      <c r="M17" s="239" t="s">
        <v>154</v>
      </c>
      <c r="N17" s="159" t="s">
        <v>234</v>
      </c>
      <c r="O17" s="192">
        <v>4700</v>
      </c>
      <c r="P17" s="193">
        <v>65.5</v>
      </c>
      <c r="Q17" s="193">
        <v>43.76</v>
      </c>
      <c r="R17" s="193">
        <v>72.930000000000007</v>
      </c>
      <c r="S17" s="113">
        <v>0.9</v>
      </c>
      <c r="T17" s="194">
        <v>0.82499999999999996</v>
      </c>
    </row>
    <row r="18" spans="1:20" s="6" customFormat="1" ht="32.1" hidden="1" customHeight="1">
      <c r="A18" s="13"/>
      <c r="B18" s="313" t="str">
        <f t="shared" si="3"/>
        <v xml:space="preserve"> ほうれんそう </v>
      </c>
      <c r="C18" s="327"/>
      <c r="D18" s="316">
        <f t="shared" si="1"/>
        <v>0</v>
      </c>
      <c r="E18" s="317">
        <f t="shared" si="2"/>
        <v>0</v>
      </c>
      <c r="F18" s="335">
        <f t="shared" si="7"/>
        <v>385</v>
      </c>
      <c r="G18" s="329">
        <v>0</v>
      </c>
      <c r="H18" s="336">
        <f t="shared" si="4"/>
        <v>385</v>
      </c>
      <c r="I18" s="337">
        <f t="shared" si="5"/>
        <v>0</v>
      </c>
      <c r="L18" s="158" t="s">
        <v>185</v>
      </c>
      <c r="M18" s="239" t="s">
        <v>154</v>
      </c>
      <c r="N18" s="159" t="s">
        <v>296</v>
      </c>
      <c r="O18" s="192">
        <v>1220</v>
      </c>
      <c r="P18" s="193">
        <v>346.5</v>
      </c>
      <c r="Q18" s="193">
        <v>231.07</v>
      </c>
      <c r="R18" s="193">
        <f>P18/0.9</f>
        <v>385</v>
      </c>
      <c r="S18" s="113">
        <v>0.9</v>
      </c>
      <c r="T18" s="194">
        <v>0.8</v>
      </c>
    </row>
    <row r="19" spans="1:20" s="6" customFormat="1" ht="32.1" hidden="1" customHeight="1">
      <c r="A19" s="13"/>
      <c r="B19" s="313" t="str">
        <f t="shared" si="3"/>
        <v xml:space="preserve"> ねぎ </v>
      </c>
      <c r="C19" s="327"/>
      <c r="D19" s="316">
        <f t="shared" si="1"/>
        <v>0</v>
      </c>
      <c r="E19" s="317">
        <f t="shared" si="2"/>
        <v>0</v>
      </c>
      <c r="F19" s="335">
        <f t="shared" si="7"/>
        <v>136.11111111111111</v>
      </c>
      <c r="G19" s="329">
        <v>0</v>
      </c>
      <c r="H19" s="336">
        <f t="shared" si="4"/>
        <v>136.11111111111111</v>
      </c>
      <c r="I19" s="337">
        <f t="shared" si="5"/>
        <v>0</v>
      </c>
      <c r="L19" s="158" t="s">
        <v>185</v>
      </c>
      <c r="M19" s="239" t="s">
        <v>154</v>
      </c>
      <c r="N19" s="159" t="s">
        <v>235</v>
      </c>
      <c r="O19" s="192">
        <v>2400</v>
      </c>
      <c r="P19" s="193">
        <v>122.5</v>
      </c>
      <c r="Q19" s="193">
        <v>81.75</v>
      </c>
      <c r="R19" s="193">
        <f>P19/0.9</f>
        <v>136.11111111111111</v>
      </c>
      <c r="S19" s="113">
        <v>0.9</v>
      </c>
      <c r="T19" s="194">
        <v>0.8</v>
      </c>
    </row>
    <row r="20" spans="1:20" s="6" customFormat="1" ht="32.1" hidden="1" customHeight="1">
      <c r="A20" s="13"/>
      <c r="B20" s="313" t="str">
        <f t="shared" si="3"/>
        <v xml:space="preserve"> 青ねぎ</v>
      </c>
      <c r="C20" s="327"/>
      <c r="D20" s="316">
        <f t="shared" si="1"/>
        <v>0</v>
      </c>
      <c r="E20" s="317">
        <f t="shared" si="2"/>
        <v>0</v>
      </c>
      <c r="F20" s="335">
        <f t="shared" si="7"/>
        <v>0</v>
      </c>
      <c r="G20" s="329">
        <v>0</v>
      </c>
      <c r="H20" s="336">
        <f t="shared" si="4"/>
        <v>0</v>
      </c>
      <c r="I20" s="337">
        <f t="shared" si="5"/>
        <v>0</v>
      </c>
      <c r="L20" s="158" t="s">
        <v>185</v>
      </c>
      <c r="M20" s="239" t="s">
        <v>154</v>
      </c>
      <c r="N20" s="159" t="s">
        <v>236</v>
      </c>
      <c r="O20" s="192">
        <v>2400</v>
      </c>
      <c r="P20" s="193"/>
      <c r="Q20" s="193"/>
      <c r="R20" s="193">
        <f t="shared" si="6"/>
        <v>0</v>
      </c>
      <c r="S20" s="113">
        <v>0.9</v>
      </c>
      <c r="T20" s="194">
        <v>0.8</v>
      </c>
    </row>
    <row r="21" spans="1:20" s="6" customFormat="1" ht="32.1" hidden="1" customHeight="1">
      <c r="A21" s="13"/>
      <c r="B21" s="313" t="str">
        <f t="shared" si="3"/>
        <v xml:space="preserve"> 白ねぎ </v>
      </c>
      <c r="C21" s="327"/>
      <c r="D21" s="316">
        <f t="shared" si="1"/>
        <v>0</v>
      </c>
      <c r="E21" s="317">
        <f t="shared" si="2"/>
        <v>0</v>
      </c>
      <c r="F21" s="335">
        <f t="shared" si="7"/>
        <v>240</v>
      </c>
      <c r="G21" s="329">
        <v>0</v>
      </c>
      <c r="H21" s="336">
        <f t="shared" si="4"/>
        <v>240</v>
      </c>
      <c r="I21" s="337">
        <f t="shared" si="5"/>
        <v>0</v>
      </c>
      <c r="L21" s="158" t="s">
        <v>185</v>
      </c>
      <c r="M21" s="239" t="s">
        <v>154</v>
      </c>
      <c r="N21" s="159" t="s">
        <v>237</v>
      </c>
      <c r="O21" s="192">
        <v>2400</v>
      </c>
      <c r="P21" s="193">
        <v>216</v>
      </c>
      <c r="Q21" s="193">
        <v>144.02000000000001</v>
      </c>
      <c r="R21" s="193">
        <f t="shared" si="6"/>
        <v>240</v>
      </c>
      <c r="S21" s="113">
        <v>0.9</v>
      </c>
      <c r="T21" s="194">
        <v>0.8</v>
      </c>
    </row>
    <row r="22" spans="1:20" s="6" customFormat="1" ht="32.1" hidden="1" customHeight="1">
      <c r="A22" s="13"/>
      <c r="B22" s="313" t="str">
        <f t="shared" si="3"/>
        <v xml:space="preserve"> こねぎ </v>
      </c>
      <c r="C22" s="327"/>
      <c r="D22" s="316">
        <f t="shared" si="1"/>
        <v>0</v>
      </c>
      <c r="E22" s="317">
        <f t="shared" si="2"/>
        <v>0</v>
      </c>
      <c r="F22" s="335">
        <f t="shared" si="7"/>
        <v>816.66666666666663</v>
      </c>
      <c r="G22" s="329">
        <v>0</v>
      </c>
      <c r="H22" s="336">
        <f t="shared" si="4"/>
        <v>816.66666666666663</v>
      </c>
      <c r="I22" s="337">
        <f t="shared" si="5"/>
        <v>0</v>
      </c>
      <c r="L22" s="158" t="s">
        <v>185</v>
      </c>
      <c r="M22" s="239" t="s">
        <v>154</v>
      </c>
      <c r="N22" s="159" t="s">
        <v>238</v>
      </c>
      <c r="O22" s="192">
        <v>2400</v>
      </c>
      <c r="P22" s="193">
        <v>735</v>
      </c>
      <c r="Q22" s="193">
        <v>489.95</v>
      </c>
      <c r="R22" s="193">
        <f t="shared" si="6"/>
        <v>816.66666666666663</v>
      </c>
      <c r="S22" s="113">
        <v>0.9</v>
      </c>
      <c r="T22" s="194">
        <v>0.8</v>
      </c>
    </row>
    <row r="23" spans="1:20" s="6" customFormat="1" ht="32.1" hidden="1" customHeight="1">
      <c r="A23" s="13"/>
      <c r="B23" s="313" t="str">
        <f t="shared" si="3"/>
        <v xml:space="preserve"> レタス</v>
      </c>
      <c r="C23" s="327"/>
      <c r="D23" s="316">
        <f t="shared" si="1"/>
        <v>0</v>
      </c>
      <c r="E23" s="317">
        <f t="shared" si="2"/>
        <v>0</v>
      </c>
      <c r="F23" s="335">
        <f t="shared" si="7"/>
        <v>0</v>
      </c>
      <c r="G23" s="329">
        <v>0</v>
      </c>
      <c r="H23" s="336">
        <f t="shared" si="4"/>
        <v>0</v>
      </c>
      <c r="I23" s="337">
        <f t="shared" si="5"/>
        <v>0</v>
      </c>
      <c r="L23" s="158" t="s">
        <v>185</v>
      </c>
      <c r="M23" s="239" t="s">
        <v>154</v>
      </c>
      <c r="N23" s="159" t="s">
        <v>239</v>
      </c>
      <c r="O23" s="192">
        <v>2620</v>
      </c>
      <c r="P23" s="193"/>
      <c r="Q23" s="193"/>
      <c r="R23" s="193">
        <f t="shared" si="6"/>
        <v>0</v>
      </c>
      <c r="S23" s="113">
        <v>0.9</v>
      </c>
      <c r="T23" s="194">
        <v>0.8</v>
      </c>
    </row>
    <row r="24" spans="1:20" s="6" customFormat="1" ht="32.1" hidden="1" customHeight="1">
      <c r="A24" s="13"/>
      <c r="B24" s="313" t="str">
        <f t="shared" si="3"/>
        <v xml:space="preserve"> レタス（結球） </v>
      </c>
      <c r="C24" s="327"/>
      <c r="D24" s="316">
        <f t="shared" si="1"/>
        <v>0</v>
      </c>
      <c r="E24" s="317">
        <f t="shared" si="2"/>
        <v>0</v>
      </c>
      <c r="F24" s="335">
        <f t="shared" si="7"/>
        <v>158.33333333333334</v>
      </c>
      <c r="G24" s="329">
        <v>0</v>
      </c>
      <c r="H24" s="336">
        <f t="shared" si="4"/>
        <v>158.33333333333334</v>
      </c>
      <c r="I24" s="337">
        <f t="shared" si="5"/>
        <v>0</v>
      </c>
      <c r="L24" s="158" t="s">
        <v>185</v>
      </c>
      <c r="M24" s="239" t="s">
        <v>154</v>
      </c>
      <c r="N24" s="159" t="s">
        <v>240</v>
      </c>
      <c r="O24" s="192">
        <v>2620</v>
      </c>
      <c r="P24" s="193">
        <v>142.5</v>
      </c>
      <c r="Q24" s="193">
        <v>94.96</v>
      </c>
      <c r="R24" s="193">
        <f t="shared" si="6"/>
        <v>158.33333333333334</v>
      </c>
      <c r="S24" s="113">
        <v>0.9</v>
      </c>
      <c r="T24" s="194">
        <v>0.8</v>
      </c>
    </row>
    <row r="25" spans="1:20" s="6" customFormat="1" ht="32.1" hidden="1" customHeight="1">
      <c r="A25" s="13"/>
      <c r="B25" s="313" t="str">
        <f t="shared" si="3"/>
        <v xml:space="preserve"> レタス（非結球） </v>
      </c>
      <c r="C25" s="327"/>
      <c r="D25" s="316">
        <f t="shared" si="1"/>
        <v>0</v>
      </c>
      <c r="E25" s="317">
        <f t="shared" si="2"/>
        <v>0</v>
      </c>
      <c r="F25" s="335">
        <f t="shared" si="7"/>
        <v>279.44444444444446</v>
      </c>
      <c r="G25" s="329">
        <v>0</v>
      </c>
      <c r="H25" s="336">
        <f t="shared" si="4"/>
        <v>279.44444444444446</v>
      </c>
      <c r="I25" s="337">
        <f t="shared" si="5"/>
        <v>0</v>
      </c>
      <c r="L25" s="158" t="s">
        <v>185</v>
      </c>
      <c r="M25" s="239" t="s">
        <v>154</v>
      </c>
      <c r="N25" s="159" t="s">
        <v>241</v>
      </c>
      <c r="O25" s="192">
        <v>2620</v>
      </c>
      <c r="P25" s="193">
        <v>251.5</v>
      </c>
      <c r="Q25" s="193">
        <v>167.83</v>
      </c>
      <c r="R25" s="193">
        <f t="shared" si="6"/>
        <v>279.44444444444446</v>
      </c>
      <c r="S25" s="113">
        <v>0.9</v>
      </c>
      <c r="T25" s="194">
        <v>0.8</v>
      </c>
    </row>
    <row r="26" spans="1:20" s="6" customFormat="1" ht="32.1" hidden="1" customHeight="1">
      <c r="A26" s="13"/>
      <c r="B26" s="313" t="str">
        <f t="shared" si="3"/>
        <v xml:space="preserve"> きゅうり </v>
      </c>
      <c r="C26" s="327"/>
      <c r="D26" s="316">
        <f t="shared" si="1"/>
        <v>0</v>
      </c>
      <c r="E26" s="317">
        <f t="shared" si="2"/>
        <v>0</v>
      </c>
      <c r="F26" s="335">
        <f t="shared" si="7"/>
        <v>288.88888888888886</v>
      </c>
      <c r="G26" s="329">
        <v>0</v>
      </c>
      <c r="H26" s="336">
        <f t="shared" si="4"/>
        <v>288.88888888888886</v>
      </c>
      <c r="I26" s="337">
        <f t="shared" si="5"/>
        <v>0</v>
      </c>
      <c r="L26" s="158" t="s">
        <v>185</v>
      </c>
      <c r="M26" s="239" t="s">
        <v>154</v>
      </c>
      <c r="N26" s="159" t="s">
        <v>242</v>
      </c>
      <c r="O26" s="192">
        <v>10200</v>
      </c>
      <c r="P26" s="193">
        <v>260</v>
      </c>
      <c r="Q26" s="193">
        <v>173.42</v>
      </c>
      <c r="R26" s="193">
        <f t="shared" si="6"/>
        <v>288.88888888888886</v>
      </c>
      <c r="S26" s="113">
        <v>0.9</v>
      </c>
      <c r="T26" s="194">
        <v>0.8</v>
      </c>
    </row>
    <row r="27" spans="1:20" s="6" customFormat="1" ht="32.1" hidden="1" customHeight="1">
      <c r="A27" s="13"/>
      <c r="B27" s="313" t="str">
        <f t="shared" si="3"/>
        <v xml:space="preserve"> なす </v>
      </c>
      <c r="C27" s="327"/>
      <c r="D27" s="316">
        <f t="shared" si="1"/>
        <v>0</v>
      </c>
      <c r="E27" s="317">
        <f t="shared" si="2"/>
        <v>0</v>
      </c>
      <c r="F27" s="335">
        <f t="shared" si="7"/>
        <v>301.11111111111109</v>
      </c>
      <c r="G27" s="329">
        <v>0</v>
      </c>
      <c r="H27" s="336">
        <f t="shared" si="4"/>
        <v>301.11111111111109</v>
      </c>
      <c r="I27" s="337">
        <f t="shared" si="5"/>
        <v>0</v>
      </c>
      <c r="L27" s="158" t="s">
        <v>185</v>
      </c>
      <c r="M27" s="239" t="s">
        <v>154</v>
      </c>
      <c r="N27" s="159" t="s">
        <v>243</v>
      </c>
      <c r="O27" s="192">
        <v>10400</v>
      </c>
      <c r="P27" s="193">
        <v>271</v>
      </c>
      <c r="Q27" s="193">
        <v>180.6</v>
      </c>
      <c r="R27" s="193">
        <f t="shared" si="6"/>
        <v>301.11111111111109</v>
      </c>
      <c r="S27" s="113">
        <v>0.9</v>
      </c>
      <c r="T27" s="194">
        <v>0.8</v>
      </c>
    </row>
    <row r="28" spans="1:20" s="6" customFormat="1" ht="32.1" hidden="1" customHeight="1">
      <c r="A28" s="13"/>
      <c r="B28" s="313" t="str">
        <f t="shared" si="3"/>
        <v xml:space="preserve"> トマト </v>
      </c>
      <c r="C28" s="327"/>
      <c r="D28" s="316">
        <f t="shared" si="1"/>
        <v>0</v>
      </c>
      <c r="E28" s="317">
        <f t="shared" si="2"/>
        <v>0</v>
      </c>
      <c r="F28" s="335">
        <f t="shared" si="7"/>
        <v>0</v>
      </c>
      <c r="G28" s="329">
        <v>0</v>
      </c>
      <c r="H28" s="336">
        <f t="shared" si="4"/>
        <v>0</v>
      </c>
      <c r="I28" s="337">
        <f t="shared" si="5"/>
        <v>0</v>
      </c>
      <c r="L28" s="158" t="s">
        <v>185</v>
      </c>
      <c r="M28" s="239" t="s">
        <v>154</v>
      </c>
      <c r="N28" s="159" t="s">
        <v>244</v>
      </c>
      <c r="O28" s="192">
        <v>9620</v>
      </c>
      <c r="P28" s="193"/>
      <c r="Q28" s="193"/>
      <c r="R28" s="193">
        <f t="shared" si="6"/>
        <v>0</v>
      </c>
      <c r="S28" s="113">
        <v>0.9</v>
      </c>
      <c r="T28" s="194">
        <v>0.8</v>
      </c>
    </row>
    <row r="29" spans="1:20" s="6" customFormat="1" ht="32.1" hidden="1" customHeight="1">
      <c r="A29" s="13"/>
      <c r="B29" s="313" t="str">
        <f t="shared" si="3"/>
        <v xml:space="preserve"> トマト（大玉）</v>
      </c>
      <c r="C29" s="327"/>
      <c r="D29" s="316">
        <f t="shared" si="1"/>
        <v>0</v>
      </c>
      <c r="E29" s="317">
        <f t="shared" si="2"/>
        <v>0</v>
      </c>
      <c r="F29" s="335">
        <f t="shared" si="7"/>
        <v>347.22222222222223</v>
      </c>
      <c r="G29" s="329">
        <v>0</v>
      </c>
      <c r="H29" s="336">
        <f t="shared" si="4"/>
        <v>347.22222222222223</v>
      </c>
      <c r="I29" s="337">
        <f t="shared" si="5"/>
        <v>0</v>
      </c>
      <c r="L29" s="158" t="s">
        <v>185</v>
      </c>
      <c r="M29" s="239" t="s">
        <v>154</v>
      </c>
      <c r="N29" s="159" t="s">
        <v>269</v>
      </c>
      <c r="O29" s="192">
        <v>9620</v>
      </c>
      <c r="P29" s="193">
        <v>312.5</v>
      </c>
      <c r="Q29" s="193">
        <v>208.45</v>
      </c>
      <c r="R29" s="193">
        <f t="shared" si="6"/>
        <v>347.22222222222223</v>
      </c>
      <c r="S29" s="113">
        <v>0.9</v>
      </c>
      <c r="T29" s="194">
        <v>0.8</v>
      </c>
    </row>
    <row r="30" spans="1:20" s="6" customFormat="1" ht="32.1" hidden="1" customHeight="1">
      <c r="A30" s="13"/>
      <c r="B30" s="313" t="str">
        <f t="shared" si="3"/>
        <v xml:space="preserve"> ミニトマト </v>
      </c>
      <c r="C30" s="327"/>
      <c r="D30" s="316">
        <f t="shared" si="1"/>
        <v>0</v>
      </c>
      <c r="E30" s="317">
        <f t="shared" si="2"/>
        <v>0</v>
      </c>
      <c r="F30" s="335">
        <f t="shared" si="7"/>
        <v>653.88888888888891</v>
      </c>
      <c r="G30" s="329">
        <v>0</v>
      </c>
      <c r="H30" s="336">
        <f t="shared" si="4"/>
        <v>653.88888888888891</v>
      </c>
      <c r="I30" s="337">
        <f t="shared" si="5"/>
        <v>0</v>
      </c>
      <c r="L30" s="158" t="s">
        <v>185</v>
      </c>
      <c r="M30" s="239" t="s">
        <v>154</v>
      </c>
      <c r="N30" s="159" t="s">
        <v>245</v>
      </c>
      <c r="O30" s="192">
        <v>9620</v>
      </c>
      <c r="P30" s="193">
        <v>588.5</v>
      </c>
      <c r="Q30" s="193">
        <v>392.5</v>
      </c>
      <c r="R30" s="193">
        <f t="shared" si="6"/>
        <v>653.88888888888891</v>
      </c>
      <c r="S30" s="113">
        <v>0.9</v>
      </c>
      <c r="T30" s="194">
        <v>0.8</v>
      </c>
    </row>
    <row r="31" spans="1:20" s="6" customFormat="1" ht="32.1" hidden="1" customHeight="1">
      <c r="A31" s="13"/>
      <c r="B31" s="313" t="str">
        <f t="shared" si="3"/>
        <v xml:space="preserve"> ピーマン </v>
      </c>
      <c r="C31" s="327"/>
      <c r="D31" s="316">
        <f t="shared" si="1"/>
        <v>0</v>
      </c>
      <c r="E31" s="317">
        <f t="shared" si="2"/>
        <v>0</v>
      </c>
      <c r="F31" s="335">
        <f t="shared" si="7"/>
        <v>263.33333333333331</v>
      </c>
      <c r="G31" s="329">
        <v>0</v>
      </c>
      <c r="H31" s="336">
        <f t="shared" si="4"/>
        <v>263.33333333333331</v>
      </c>
      <c r="I31" s="337">
        <f t="shared" si="5"/>
        <v>0</v>
      </c>
      <c r="L31" s="158" t="s">
        <v>185</v>
      </c>
      <c r="M31" s="239" t="s">
        <v>154</v>
      </c>
      <c r="N31" s="159" t="s">
        <v>246</v>
      </c>
      <c r="O31" s="192">
        <v>10100</v>
      </c>
      <c r="P31" s="193">
        <v>237</v>
      </c>
      <c r="Q31" s="193">
        <v>158.15</v>
      </c>
      <c r="R31" s="193">
        <f t="shared" si="6"/>
        <v>263.33333333333331</v>
      </c>
      <c r="S31" s="113">
        <v>0.9</v>
      </c>
      <c r="T31" s="194">
        <v>0.8</v>
      </c>
    </row>
    <row r="32" spans="1:20" s="6" customFormat="1" ht="32.1" hidden="1" customHeight="1">
      <c r="A32" s="13"/>
      <c r="B32" s="313" t="str">
        <f t="shared" si="3"/>
        <v xml:space="preserve"> 馬鈴薯 </v>
      </c>
      <c r="C32" s="327"/>
      <c r="D32" s="316">
        <f t="shared" si="1"/>
        <v>0</v>
      </c>
      <c r="E32" s="317">
        <f t="shared" si="2"/>
        <v>0</v>
      </c>
      <c r="F32" s="335">
        <f t="shared" si="7"/>
        <v>96.666666666666657</v>
      </c>
      <c r="G32" s="329">
        <v>0</v>
      </c>
      <c r="H32" s="336">
        <f t="shared" si="4"/>
        <v>96.666666666666657</v>
      </c>
      <c r="I32" s="337">
        <f t="shared" si="5"/>
        <v>0</v>
      </c>
      <c r="L32" s="158" t="s">
        <v>185</v>
      </c>
      <c r="M32" s="239" t="s">
        <v>154</v>
      </c>
      <c r="N32" s="159" t="s">
        <v>247</v>
      </c>
      <c r="O32" s="192">
        <v>3170</v>
      </c>
      <c r="P32" s="193">
        <v>87</v>
      </c>
      <c r="Q32" s="193">
        <v>58.19</v>
      </c>
      <c r="R32" s="193">
        <f t="shared" si="6"/>
        <v>96.666666666666657</v>
      </c>
      <c r="S32" s="113">
        <v>0.9</v>
      </c>
      <c r="T32" s="194">
        <v>0.8</v>
      </c>
    </row>
    <row r="33" spans="1:20" s="6" customFormat="1" ht="31.5" hidden="1">
      <c r="A33" s="13"/>
      <c r="B33" s="313" t="str">
        <f t="shared" si="3"/>
        <v xml:space="preserve"> たまねぎ（葉タマネギを除く） </v>
      </c>
      <c r="C33" s="327"/>
      <c r="D33" s="316">
        <f t="shared" si="1"/>
        <v>0</v>
      </c>
      <c r="E33" s="317">
        <f t="shared" si="2"/>
        <v>0</v>
      </c>
      <c r="F33" s="335">
        <f t="shared" si="7"/>
        <v>93.333333333333329</v>
      </c>
      <c r="G33" s="329">
        <v>0</v>
      </c>
      <c r="H33" s="336">
        <f t="shared" si="4"/>
        <v>93.333333333333329</v>
      </c>
      <c r="I33" s="337">
        <f t="shared" si="5"/>
        <v>0</v>
      </c>
      <c r="L33" s="158" t="s">
        <v>185</v>
      </c>
      <c r="M33" s="239" t="s">
        <v>154</v>
      </c>
      <c r="N33" s="159" t="s">
        <v>248</v>
      </c>
      <c r="O33" s="192">
        <v>4890</v>
      </c>
      <c r="P33" s="193">
        <v>84</v>
      </c>
      <c r="Q33" s="193">
        <f t="shared" ref="Q33:Q40" si="8">P33*2/3</f>
        <v>56</v>
      </c>
      <c r="R33" s="193">
        <f t="shared" si="6"/>
        <v>93.333333333333329</v>
      </c>
      <c r="S33" s="113">
        <v>0.9</v>
      </c>
      <c r="T33" s="194">
        <v>0.82499999999999996</v>
      </c>
    </row>
    <row r="34" spans="1:20" s="6" customFormat="1" ht="32.1" hidden="1" customHeight="1">
      <c r="A34" s="13"/>
      <c r="B34" s="313" t="str">
        <f t="shared" si="3"/>
        <v xml:space="preserve"> さといも </v>
      </c>
      <c r="C34" s="327"/>
      <c r="D34" s="316">
        <f t="shared" si="1"/>
        <v>0</v>
      </c>
      <c r="E34" s="317">
        <f t="shared" si="2"/>
        <v>0</v>
      </c>
      <c r="F34" s="335">
        <f t="shared" si="7"/>
        <v>221.11111111111111</v>
      </c>
      <c r="G34" s="329">
        <v>0</v>
      </c>
      <c r="H34" s="336">
        <f t="shared" si="4"/>
        <v>221.11111111111111</v>
      </c>
      <c r="I34" s="337">
        <f t="shared" si="5"/>
        <v>0</v>
      </c>
      <c r="L34" s="158" t="s">
        <v>185</v>
      </c>
      <c r="M34" s="239" t="s">
        <v>154</v>
      </c>
      <c r="N34" s="159" t="s">
        <v>249</v>
      </c>
      <c r="O34" s="192">
        <v>1210</v>
      </c>
      <c r="P34" s="193">
        <v>199</v>
      </c>
      <c r="Q34" s="193">
        <v>132.58000000000001</v>
      </c>
      <c r="R34" s="193">
        <f t="shared" si="6"/>
        <v>221.11111111111111</v>
      </c>
      <c r="S34" s="113">
        <v>0.9</v>
      </c>
      <c r="T34" s="194">
        <v>0.8</v>
      </c>
    </row>
    <row r="35" spans="1:20" s="6" customFormat="1" ht="32.1" hidden="1" customHeight="1">
      <c r="A35" s="13"/>
      <c r="B35" s="313" t="str">
        <f t="shared" si="3"/>
        <v>かぶ</v>
      </c>
      <c r="C35" s="327"/>
      <c r="D35" s="316">
        <f t="shared" si="1"/>
        <v>0</v>
      </c>
      <c r="E35" s="317">
        <f t="shared" si="2"/>
        <v>0</v>
      </c>
      <c r="F35" s="335">
        <f t="shared" si="7"/>
        <v>110.55555555555556</v>
      </c>
      <c r="G35" s="329">
        <v>0</v>
      </c>
      <c r="H35" s="336">
        <f t="shared" si="4"/>
        <v>110.55555555555556</v>
      </c>
      <c r="I35" s="337">
        <f t="shared" si="5"/>
        <v>0</v>
      </c>
      <c r="L35" s="158" t="s">
        <v>185</v>
      </c>
      <c r="M35" s="239" t="s">
        <v>155</v>
      </c>
      <c r="N35" s="159" t="s">
        <v>101</v>
      </c>
      <c r="O35" s="192">
        <v>10</v>
      </c>
      <c r="P35" s="193">
        <v>99.5</v>
      </c>
      <c r="Q35" s="193">
        <f t="shared" si="8"/>
        <v>66.333333333333329</v>
      </c>
      <c r="R35" s="193">
        <f t="shared" si="6"/>
        <v>110.55555555555556</v>
      </c>
      <c r="S35" s="113">
        <v>0.8</v>
      </c>
      <c r="T35" s="194">
        <f>2/3</f>
        <v>0.66666666666666663</v>
      </c>
    </row>
    <row r="36" spans="1:20" s="6" customFormat="1" ht="32.1" hidden="1" customHeight="1">
      <c r="A36" s="13"/>
      <c r="B36" s="313" t="str">
        <f t="shared" si="3"/>
        <v>ごぼう</v>
      </c>
      <c r="C36" s="327"/>
      <c r="D36" s="316">
        <f t="shared" si="1"/>
        <v>0</v>
      </c>
      <c r="E36" s="317">
        <f t="shared" si="2"/>
        <v>0</v>
      </c>
      <c r="F36" s="335">
        <f t="shared" si="7"/>
        <v>186.11111111111111</v>
      </c>
      <c r="G36" s="329">
        <v>0</v>
      </c>
      <c r="H36" s="336">
        <f t="shared" si="4"/>
        <v>186.11111111111111</v>
      </c>
      <c r="I36" s="337">
        <f t="shared" si="5"/>
        <v>0</v>
      </c>
      <c r="L36" s="158" t="s">
        <v>185</v>
      </c>
      <c r="M36" s="239" t="s">
        <v>155</v>
      </c>
      <c r="N36" s="159" t="s">
        <v>104</v>
      </c>
      <c r="O36" s="192">
        <v>10</v>
      </c>
      <c r="P36" s="193">
        <v>167.5</v>
      </c>
      <c r="Q36" s="193">
        <f t="shared" si="8"/>
        <v>111.66666666666667</v>
      </c>
      <c r="R36" s="193">
        <f t="shared" si="6"/>
        <v>186.11111111111111</v>
      </c>
      <c r="S36" s="113">
        <v>0.8</v>
      </c>
      <c r="T36" s="194">
        <f t="shared" ref="T36:T46" si="9">2/3</f>
        <v>0.66666666666666663</v>
      </c>
    </row>
    <row r="37" spans="1:20" s="6" customFormat="1" ht="32.1" hidden="1" customHeight="1">
      <c r="A37" s="13"/>
      <c r="B37" s="313" t="str">
        <f t="shared" si="3"/>
        <v>れんこん</v>
      </c>
      <c r="C37" s="327"/>
      <c r="D37" s="316">
        <f t="shared" si="1"/>
        <v>0</v>
      </c>
      <c r="E37" s="317">
        <f t="shared" si="2"/>
        <v>0</v>
      </c>
      <c r="F37" s="335">
        <f t="shared" si="7"/>
        <v>360</v>
      </c>
      <c r="G37" s="329">
        <v>0</v>
      </c>
      <c r="H37" s="336">
        <f t="shared" si="4"/>
        <v>360</v>
      </c>
      <c r="I37" s="337">
        <f t="shared" si="5"/>
        <v>0</v>
      </c>
      <c r="L37" s="158" t="s">
        <v>185</v>
      </c>
      <c r="M37" s="239" t="s">
        <v>155</v>
      </c>
      <c r="N37" s="159" t="s">
        <v>116</v>
      </c>
      <c r="O37" s="192">
        <v>10</v>
      </c>
      <c r="P37" s="193">
        <v>324</v>
      </c>
      <c r="Q37" s="193">
        <f t="shared" si="8"/>
        <v>216</v>
      </c>
      <c r="R37" s="193">
        <f t="shared" si="6"/>
        <v>360</v>
      </c>
      <c r="S37" s="113">
        <v>0.8</v>
      </c>
      <c r="T37" s="194">
        <f t="shared" si="9"/>
        <v>0.66666666666666663</v>
      </c>
    </row>
    <row r="38" spans="1:20" s="6" customFormat="1" ht="32.1" hidden="1" customHeight="1">
      <c r="A38" s="13"/>
      <c r="B38" s="313" t="str">
        <f t="shared" si="3"/>
        <v>こまつな</v>
      </c>
      <c r="C38" s="327"/>
      <c r="D38" s="316">
        <f t="shared" si="1"/>
        <v>0</v>
      </c>
      <c r="E38" s="317">
        <f t="shared" si="2"/>
        <v>0</v>
      </c>
      <c r="F38" s="335">
        <f t="shared" si="7"/>
        <v>323.88888888888886</v>
      </c>
      <c r="G38" s="329">
        <v>0</v>
      </c>
      <c r="H38" s="336">
        <f t="shared" si="4"/>
        <v>323.88888888888886</v>
      </c>
      <c r="I38" s="337">
        <f t="shared" si="5"/>
        <v>0</v>
      </c>
      <c r="L38" s="158" t="s">
        <v>185</v>
      </c>
      <c r="M38" s="239" t="s">
        <v>155</v>
      </c>
      <c r="N38" s="159" t="s">
        <v>105</v>
      </c>
      <c r="O38" s="192">
        <v>10</v>
      </c>
      <c r="P38" s="193">
        <v>291.5</v>
      </c>
      <c r="Q38" s="193">
        <f t="shared" si="8"/>
        <v>194.33333333333334</v>
      </c>
      <c r="R38" s="193">
        <f t="shared" si="6"/>
        <v>323.88888888888886</v>
      </c>
      <c r="S38" s="113">
        <v>0.8</v>
      </c>
      <c r="T38" s="194">
        <f t="shared" si="9"/>
        <v>0.66666666666666663</v>
      </c>
    </row>
    <row r="39" spans="1:20" s="6" customFormat="1" ht="32.1" hidden="1" customHeight="1">
      <c r="A39" s="13"/>
      <c r="B39" s="313" t="str">
        <f t="shared" si="3"/>
        <v>しゅんぎく</v>
      </c>
      <c r="C39" s="327"/>
      <c r="D39" s="316">
        <f t="shared" si="1"/>
        <v>0</v>
      </c>
      <c r="E39" s="317">
        <f t="shared" si="2"/>
        <v>0</v>
      </c>
      <c r="F39" s="335">
        <f t="shared" si="7"/>
        <v>443.88888888888886</v>
      </c>
      <c r="G39" s="329">
        <v>0</v>
      </c>
      <c r="H39" s="336">
        <f t="shared" si="4"/>
        <v>443.88888888888886</v>
      </c>
      <c r="I39" s="337">
        <f t="shared" si="5"/>
        <v>0</v>
      </c>
      <c r="L39" s="158" t="s">
        <v>185</v>
      </c>
      <c r="M39" s="239" t="s">
        <v>155</v>
      </c>
      <c r="N39" s="159" t="s">
        <v>106</v>
      </c>
      <c r="O39" s="192">
        <v>10</v>
      </c>
      <c r="P39" s="193">
        <v>399.5</v>
      </c>
      <c r="Q39" s="193">
        <f t="shared" si="8"/>
        <v>266.33333333333331</v>
      </c>
      <c r="R39" s="193">
        <f t="shared" si="6"/>
        <v>443.88888888888886</v>
      </c>
      <c r="S39" s="113">
        <v>0.8</v>
      </c>
      <c r="T39" s="194">
        <f t="shared" si="9"/>
        <v>0.66666666666666663</v>
      </c>
    </row>
    <row r="40" spans="1:20" s="6" customFormat="1" ht="32.1" hidden="1" customHeight="1">
      <c r="A40" s="13"/>
      <c r="B40" s="313" t="str">
        <f t="shared" si="3"/>
        <v>ちんげんさい</v>
      </c>
      <c r="C40" s="327"/>
      <c r="D40" s="316">
        <f t="shared" si="1"/>
        <v>0</v>
      </c>
      <c r="E40" s="317">
        <f t="shared" si="2"/>
        <v>0</v>
      </c>
      <c r="F40" s="335">
        <f t="shared" si="7"/>
        <v>257.22222222222223</v>
      </c>
      <c r="G40" s="329">
        <v>0</v>
      </c>
      <c r="H40" s="336">
        <f t="shared" si="4"/>
        <v>257.22222222222223</v>
      </c>
      <c r="I40" s="337">
        <f t="shared" si="5"/>
        <v>0</v>
      </c>
      <c r="L40" s="158" t="s">
        <v>185</v>
      </c>
      <c r="M40" s="239" t="s">
        <v>155</v>
      </c>
      <c r="N40" s="159" t="s">
        <v>250</v>
      </c>
      <c r="O40" s="192">
        <v>10</v>
      </c>
      <c r="P40" s="193">
        <v>231.5</v>
      </c>
      <c r="Q40" s="193">
        <f t="shared" si="8"/>
        <v>154.33333333333334</v>
      </c>
      <c r="R40" s="193">
        <f t="shared" si="6"/>
        <v>257.22222222222223</v>
      </c>
      <c r="S40" s="113">
        <v>0.8</v>
      </c>
      <c r="T40" s="194">
        <f t="shared" si="9"/>
        <v>0.66666666666666663</v>
      </c>
    </row>
    <row r="41" spans="1:20" s="6" customFormat="1" ht="32.1" hidden="1" customHeight="1">
      <c r="A41" s="13"/>
      <c r="B41" s="313" t="str">
        <f t="shared" si="3"/>
        <v>ふき</v>
      </c>
      <c r="C41" s="327"/>
      <c r="D41" s="316">
        <f t="shared" si="1"/>
        <v>0</v>
      </c>
      <c r="E41" s="317">
        <f t="shared" si="2"/>
        <v>0</v>
      </c>
      <c r="F41" s="335">
        <f t="shared" si="7"/>
        <v>300</v>
      </c>
      <c r="G41" s="329">
        <v>0</v>
      </c>
      <c r="H41" s="336">
        <f t="shared" si="4"/>
        <v>300</v>
      </c>
      <c r="I41" s="337">
        <f t="shared" si="5"/>
        <v>0</v>
      </c>
      <c r="L41" s="158" t="s">
        <v>185</v>
      </c>
      <c r="M41" s="239" t="s">
        <v>155</v>
      </c>
      <c r="N41" s="159" t="s">
        <v>112</v>
      </c>
      <c r="O41" s="192">
        <v>10</v>
      </c>
      <c r="P41" s="193">
        <v>270</v>
      </c>
      <c r="Q41" s="193">
        <v>40.53</v>
      </c>
      <c r="R41" s="193">
        <f t="shared" si="6"/>
        <v>300</v>
      </c>
      <c r="S41" s="113">
        <v>0.8</v>
      </c>
      <c r="T41" s="194">
        <f t="shared" si="9"/>
        <v>0.66666666666666663</v>
      </c>
    </row>
    <row r="42" spans="1:20" s="6" customFormat="1" ht="32.1" hidden="1" customHeight="1">
      <c r="A42" s="13"/>
      <c r="B42" s="313" t="str">
        <f t="shared" si="3"/>
        <v>みつば</v>
      </c>
      <c r="C42" s="327"/>
      <c r="D42" s="316">
        <f t="shared" si="1"/>
        <v>0</v>
      </c>
      <c r="E42" s="317">
        <f t="shared" si="2"/>
        <v>0</v>
      </c>
      <c r="F42" s="335">
        <f t="shared" si="7"/>
        <v>738.33333333333337</v>
      </c>
      <c r="G42" s="329">
        <v>0</v>
      </c>
      <c r="H42" s="336">
        <f t="shared" si="4"/>
        <v>738.33333333333337</v>
      </c>
      <c r="I42" s="337">
        <f t="shared" si="5"/>
        <v>0</v>
      </c>
      <c r="L42" s="158" t="s">
        <v>185</v>
      </c>
      <c r="M42" s="239" t="s">
        <v>155</v>
      </c>
      <c r="N42" s="159" t="s">
        <v>114</v>
      </c>
      <c r="O42" s="192">
        <v>10</v>
      </c>
      <c r="P42" s="193">
        <v>664.5</v>
      </c>
      <c r="Q42" s="193">
        <v>56</v>
      </c>
      <c r="R42" s="193">
        <f t="shared" si="6"/>
        <v>738.33333333333337</v>
      </c>
      <c r="S42" s="113">
        <v>0.8</v>
      </c>
      <c r="T42" s="194">
        <f t="shared" si="9"/>
        <v>0.66666666666666663</v>
      </c>
    </row>
    <row r="43" spans="1:20" s="6" customFormat="1" ht="32.1" hidden="1" customHeight="1">
      <c r="A43" s="13"/>
      <c r="B43" s="313" t="str">
        <f t="shared" si="3"/>
        <v>切みつば</v>
      </c>
      <c r="C43" s="327"/>
      <c r="D43" s="316">
        <f t="shared" si="1"/>
        <v>0</v>
      </c>
      <c r="E43" s="317">
        <f t="shared" si="2"/>
        <v>0</v>
      </c>
      <c r="F43" s="335">
        <f t="shared" si="7"/>
        <v>1987.2222222222222</v>
      </c>
      <c r="G43" s="329">
        <v>0</v>
      </c>
      <c r="H43" s="336">
        <f t="shared" si="4"/>
        <v>1987.2222222222222</v>
      </c>
      <c r="I43" s="337">
        <f t="shared" si="5"/>
        <v>0</v>
      </c>
      <c r="L43" s="158" t="s">
        <v>185</v>
      </c>
      <c r="M43" s="239" t="s">
        <v>155</v>
      </c>
      <c r="N43" s="159" t="s">
        <v>251</v>
      </c>
      <c r="O43" s="192">
        <v>10</v>
      </c>
      <c r="P43" s="193">
        <v>1788.5</v>
      </c>
      <c r="Q43" s="193">
        <f t="shared" ref="Q43" si="10">P43*2/3</f>
        <v>1192.3333333333333</v>
      </c>
      <c r="R43" s="193">
        <f t="shared" si="6"/>
        <v>1987.2222222222222</v>
      </c>
      <c r="S43" s="113">
        <v>0.8</v>
      </c>
      <c r="T43" s="194">
        <f t="shared" si="9"/>
        <v>0.66666666666666663</v>
      </c>
    </row>
    <row r="44" spans="1:20" s="6" customFormat="1" ht="32.1" hidden="1" customHeight="1">
      <c r="A44" s="13"/>
      <c r="B44" s="313" t="str">
        <f t="shared" si="3"/>
        <v>根みつば</v>
      </c>
      <c r="C44" s="327"/>
      <c r="D44" s="316">
        <f t="shared" si="1"/>
        <v>0</v>
      </c>
      <c r="E44" s="317">
        <f t="shared" si="2"/>
        <v>0</v>
      </c>
      <c r="F44" s="335">
        <f t="shared" si="7"/>
        <v>500</v>
      </c>
      <c r="G44" s="329">
        <v>0</v>
      </c>
      <c r="H44" s="336">
        <f t="shared" si="4"/>
        <v>500</v>
      </c>
      <c r="I44" s="337">
        <f t="shared" si="5"/>
        <v>0</v>
      </c>
      <c r="L44" s="158" t="s">
        <v>185</v>
      </c>
      <c r="M44" s="239" t="s">
        <v>155</v>
      </c>
      <c r="N44" s="159" t="s">
        <v>252</v>
      </c>
      <c r="O44" s="192">
        <v>10</v>
      </c>
      <c r="P44" s="193">
        <v>450</v>
      </c>
      <c r="Q44" s="193">
        <v>180.6</v>
      </c>
      <c r="R44" s="193">
        <f t="shared" si="6"/>
        <v>500</v>
      </c>
      <c r="S44" s="113">
        <v>0.8</v>
      </c>
      <c r="T44" s="194">
        <f t="shared" si="9"/>
        <v>0.66666666666666663</v>
      </c>
    </row>
    <row r="45" spans="1:20" s="6" customFormat="1" ht="32.1" hidden="1" customHeight="1">
      <c r="A45" s="13"/>
      <c r="B45" s="313" t="str">
        <f t="shared" si="3"/>
        <v>にら</v>
      </c>
      <c r="C45" s="327"/>
      <c r="D45" s="316">
        <f t="shared" si="1"/>
        <v>0</v>
      </c>
      <c r="E45" s="317">
        <f t="shared" si="2"/>
        <v>0</v>
      </c>
      <c r="F45" s="335">
        <f t="shared" si="7"/>
        <v>443.88888888888886</v>
      </c>
      <c r="G45" s="329">
        <v>0</v>
      </c>
      <c r="H45" s="336">
        <f t="shared" si="4"/>
        <v>443.88888888888886</v>
      </c>
      <c r="I45" s="337">
        <f t="shared" si="5"/>
        <v>0</v>
      </c>
      <c r="L45" s="158" t="s">
        <v>185</v>
      </c>
      <c r="M45" s="239" t="s">
        <v>155</v>
      </c>
      <c r="N45" s="159" t="s">
        <v>253</v>
      </c>
      <c r="O45" s="192">
        <v>10</v>
      </c>
      <c r="P45" s="193">
        <v>399.5</v>
      </c>
      <c r="Q45" s="193">
        <f t="shared" ref="Q45" si="11">P45*2/3</f>
        <v>266.33333333333331</v>
      </c>
      <c r="R45" s="193">
        <f t="shared" si="6"/>
        <v>443.88888888888886</v>
      </c>
      <c r="S45" s="113">
        <v>0.8</v>
      </c>
      <c r="T45" s="194">
        <f t="shared" si="9"/>
        <v>0.66666666666666663</v>
      </c>
    </row>
    <row r="46" spans="1:20" s="6" customFormat="1" ht="32.1" hidden="1" customHeight="1">
      <c r="A46" s="13"/>
      <c r="B46" s="313" t="str">
        <f t="shared" si="3"/>
        <v>みず菜</v>
      </c>
      <c r="C46" s="327"/>
      <c r="D46" s="316">
        <f t="shared" ref="D46:D75" si="12">C46*O46/10</f>
        <v>0</v>
      </c>
      <c r="E46" s="317">
        <f t="shared" ref="E46:E75" si="13">D46*(P46-Q46)*S46*(1-T46)</f>
        <v>0</v>
      </c>
      <c r="F46" s="335">
        <f t="shared" si="7"/>
        <v>365.55555555555554</v>
      </c>
      <c r="G46" s="329">
        <v>0</v>
      </c>
      <c r="H46" s="336">
        <f t="shared" si="4"/>
        <v>365.55555555555554</v>
      </c>
      <c r="I46" s="337">
        <f t="shared" si="5"/>
        <v>0</v>
      </c>
      <c r="L46" s="158" t="s">
        <v>185</v>
      </c>
      <c r="M46" s="239" t="s">
        <v>155</v>
      </c>
      <c r="N46" s="159" t="s">
        <v>254</v>
      </c>
      <c r="O46" s="192">
        <v>10</v>
      </c>
      <c r="P46" s="193">
        <v>329</v>
      </c>
      <c r="Q46" s="193">
        <v>73.849999999999994</v>
      </c>
      <c r="R46" s="193">
        <f t="shared" si="6"/>
        <v>365.55555555555554</v>
      </c>
      <c r="S46" s="113">
        <v>0.8</v>
      </c>
      <c r="T46" s="194">
        <f t="shared" si="9"/>
        <v>0.66666666666666663</v>
      </c>
    </row>
    <row r="47" spans="1:20" s="6" customFormat="1" ht="32.1" hidden="1" customHeight="1">
      <c r="A47" s="13"/>
      <c r="B47" s="313" t="str">
        <f t="shared" si="3"/>
        <v>かぼちゃ</v>
      </c>
      <c r="C47" s="327"/>
      <c r="D47" s="316">
        <f t="shared" si="12"/>
        <v>0</v>
      </c>
      <c r="E47" s="317">
        <f t="shared" si="13"/>
        <v>0</v>
      </c>
      <c r="F47" s="335">
        <f t="shared" si="7"/>
        <v>120.55555555555556</v>
      </c>
      <c r="G47" s="329">
        <v>0</v>
      </c>
      <c r="H47" s="336">
        <f t="shared" si="4"/>
        <v>120.55555555555556</v>
      </c>
      <c r="I47" s="337">
        <f t="shared" si="5"/>
        <v>0</v>
      </c>
      <c r="L47" s="158" t="s">
        <v>185</v>
      </c>
      <c r="M47" s="239" t="s">
        <v>155</v>
      </c>
      <c r="N47" s="159" t="s">
        <v>102</v>
      </c>
      <c r="O47" s="192">
        <v>10</v>
      </c>
      <c r="P47" s="193">
        <v>108.5</v>
      </c>
      <c r="Q47" s="193">
        <f t="shared" ref="Q47" si="14">P47*2/3</f>
        <v>72.333333333333329</v>
      </c>
      <c r="R47" s="193">
        <f t="shared" si="6"/>
        <v>120.55555555555556</v>
      </c>
      <c r="S47" s="113">
        <v>0.8</v>
      </c>
      <c r="T47" s="194">
        <v>0.75</v>
      </c>
    </row>
    <row r="48" spans="1:20" s="6" customFormat="1" ht="32.1" hidden="1" customHeight="1">
      <c r="A48" s="13"/>
      <c r="B48" s="313" t="str">
        <f t="shared" si="3"/>
        <v>スイートコーン</v>
      </c>
      <c r="C48" s="327"/>
      <c r="D48" s="316">
        <f t="shared" si="12"/>
        <v>0</v>
      </c>
      <c r="E48" s="317">
        <f t="shared" si="13"/>
        <v>0</v>
      </c>
      <c r="F48" s="335">
        <f t="shared" si="7"/>
        <v>170.55555555555554</v>
      </c>
      <c r="G48" s="329">
        <v>0</v>
      </c>
      <c r="H48" s="336">
        <f t="shared" si="4"/>
        <v>170.55555555555554</v>
      </c>
      <c r="I48" s="337">
        <f t="shared" si="5"/>
        <v>0</v>
      </c>
      <c r="L48" s="158" t="s">
        <v>185</v>
      </c>
      <c r="M48" s="239" t="s">
        <v>155</v>
      </c>
      <c r="N48" s="159" t="s">
        <v>109</v>
      </c>
      <c r="O48" s="192">
        <v>10</v>
      </c>
      <c r="P48" s="193">
        <v>153.5</v>
      </c>
      <c r="Q48" s="193">
        <v>81.75</v>
      </c>
      <c r="R48" s="193">
        <f t="shared" si="6"/>
        <v>170.55555555555554</v>
      </c>
      <c r="S48" s="113">
        <v>0.8</v>
      </c>
      <c r="T48" s="194">
        <v>0.75</v>
      </c>
    </row>
    <row r="49" spans="1:20" s="6" customFormat="1" ht="32.1" hidden="1" customHeight="1">
      <c r="A49" s="13"/>
      <c r="B49" s="313" t="str">
        <f t="shared" si="3"/>
        <v>えだまめ</v>
      </c>
      <c r="C49" s="327"/>
      <c r="D49" s="316">
        <f t="shared" si="12"/>
        <v>0</v>
      </c>
      <c r="E49" s="317">
        <f t="shared" si="13"/>
        <v>0</v>
      </c>
      <c r="F49" s="335">
        <f t="shared" si="7"/>
        <v>625.55555555555554</v>
      </c>
      <c r="G49" s="329">
        <v>0</v>
      </c>
      <c r="H49" s="336">
        <f t="shared" si="4"/>
        <v>625.55555555555554</v>
      </c>
      <c r="I49" s="337">
        <f t="shared" si="5"/>
        <v>0</v>
      </c>
      <c r="L49" s="158" t="s">
        <v>185</v>
      </c>
      <c r="M49" s="239" t="s">
        <v>155</v>
      </c>
      <c r="N49" s="159" t="s">
        <v>99</v>
      </c>
      <c r="O49" s="192">
        <v>10</v>
      </c>
      <c r="P49" s="193">
        <v>563</v>
      </c>
      <c r="Q49" s="193">
        <v>34.090000000000003</v>
      </c>
      <c r="R49" s="193">
        <f t="shared" si="6"/>
        <v>625.55555555555554</v>
      </c>
      <c r="S49" s="113">
        <v>0.8</v>
      </c>
      <c r="T49" s="194">
        <f t="shared" ref="T49:T58" si="15">2/3</f>
        <v>0.66666666666666663</v>
      </c>
    </row>
    <row r="50" spans="1:20" s="6" customFormat="1" ht="32.1" hidden="1" customHeight="1">
      <c r="A50" s="13"/>
      <c r="B50" s="313" t="str">
        <f t="shared" si="3"/>
        <v>グリンピース</v>
      </c>
      <c r="C50" s="327"/>
      <c r="D50" s="316">
        <f t="shared" si="12"/>
        <v>0</v>
      </c>
      <c r="E50" s="317">
        <f t="shared" si="13"/>
        <v>0</v>
      </c>
      <c r="F50" s="335">
        <f t="shared" si="7"/>
        <v>538.88888888888891</v>
      </c>
      <c r="G50" s="329">
        <v>0</v>
      </c>
      <c r="H50" s="336">
        <f t="shared" si="4"/>
        <v>538.88888888888891</v>
      </c>
      <c r="I50" s="337">
        <f t="shared" si="5"/>
        <v>0</v>
      </c>
      <c r="L50" s="158" t="s">
        <v>185</v>
      </c>
      <c r="M50" s="239" t="s">
        <v>155</v>
      </c>
      <c r="N50" s="159" t="s">
        <v>255</v>
      </c>
      <c r="O50" s="192">
        <v>10</v>
      </c>
      <c r="P50" s="193">
        <v>485</v>
      </c>
      <c r="Q50" s="193">
        <v>158.15</v>
      </c>
      <c r="R50" s="193">
        <f t="shared" si="6"/>
        <v>538.88888888888891</v>
      </c>
      <c r="S50" s="113">
        <v>0.8</v>
      </c>
      <c r="T50" s="194">
        <f t="shared" si="15"/>
        <v>0.66666666666666663</v>
      </c>
    </row>
    <row r="51" spans="1:20" s="6" customFormat="1" ht="32.1" hidden="1" customHeight="1">
      <c r="A51" s="13"/>
      <c r="B51" s="313" t="str">
        <f t="shared" si="3"/>
        <v>さやいんげん</v>
      </c>
      <c r="C51" s="327"/>
      <c r="D51" s="316">
        <f t="shared" si="12"/>
        <v>0</v>
      </c>
      <c r="E51" s="317">
        <f t="shared" si="13"/>
        <v>0</v>
      </c>
      <c r="F51" s="335">
        <f t="shared" si="7"/>
        <v>613.88888888888891</v>
      </c>
      <c r="G51" s="329">
        <v>0</v>
      </c>
      <c r="H51" s="336">
        <f t="shared" si="4"/>
        <v>613.88888888888891</v>
      </c>
      <c r="I51" s="337">
        <f t="shared" si="5"/>
        <v>0</v>
      </c>
      <c r="L51" s="158" t="s">
        <v>185</v>
      </c>
      <c r="M51" s="239" t="s">
        <v>155</v>
      </c>
      <c r="N51" s="159" t="s">
        <v>256</v>
      </c>
      <c r="O51" s="192">
        <v>10</v>
      </c>
      <c r="P51" s="193">
        <v>552.5</v>
      </c>
      <c r="Q51" s="193">
        <f t="shared" ref="Q51:Q52" si="16">P51*2/3</f>
        <v>368.33333333333331</v>
      </c>
      <c r="R51" s="193">
        <f t="shared" si="6"/>
        <v>613.88888888888891</v>
      </c>
      <c r="S51" s="113">
        <v>0.8</v>
      </c>
      <c r="T51" s="194">
        <f t="shared" si="15"/>
        <v>0.66666666666666663</v>
      </c>
    </row>
    <row r="52" spans="1:20" s="6" customFormat="1" ht="32.1" hidden="1" customHeight="1">
      <c r="A52" s="13"/>
      <c r="B52" s="313" t="str">
        <f t="shared" si="3"/>
        <v>さやえんどう</v>
      </c>
      <c r="C52" s="327"/>
      <c r="D52" s="316">
        <f t="shared" si="12"/>
        <v>0</v>
      </c>
      <c r="E52" s="317">
        <f t="shared" si="13"/>
        <v>0</v>
      </c>
      <c r="F52" s="335">
        <f t="shared" si="7"/>
        <v>738.33333333333337</v>
      </c>
      <c r="G52" s="329">
        <v>0</v>
      </c>
      <c r="H52" s="336">
        <f t="shared" si="4"/>
        <v>738.33333333333337</v>
      </c>
      <c r="I52" s="337">
        <f t="shared" si="5"/>
        <v>0</v>
      </c>
      <c r="L52" s="158" t="s">
        <v>185</v>
      </c>
      <c r="M52" s="239" t="s">
        <v>155</v>
      </c>
      <c r="N52" s="159" t="s">
        <v>257</v>
      </c>
      <c r="O52" s="192">
        <v>10</v>
      </c>
      <c r="P52" s="193">
        <v>664.5</v>
      </c>
      <c r="Q52" s="193">
        <f t="shared" si="16"/>
        <v>443</v>
      </c>
      <c r="R52" s="193">
        <f t="shared" si="6"/>
        <v>738.33333333333337</v>
      </c>
      <c r="S52" s="113">
        <v>0.8</v>
      </c>
      <c r="T52" s="194">
        <f t="shared" si="15"/>
        <v>0.66666666666666663</v>
      </c>
    </row>
    <row r="53" spans="1:20" s="6" customFormat="1" ht="32.1" hidden="1" customHeight="1">
      <c r="A53" s="13"/>
      <c r="B53" s="313" t="str">
        <f t="shared" si="3"/>
        <v>そらまめ</v>
      </c>
      <c r="C53" s="327"/>
      <c r="D53" s="316">
        <f t="shared" si="12"/>
        <v>0</v>
      </c>
      <c r="E53" s="317">
        <f t="shared" si="13"/>
        <v>0</v>
      </c>
      <c r="F53" s="335">
        <f t="shared" si="7"/>
        <v>295</v>
      </c>
      <c r="G53" s="329">
        <v>0</v>
      </c>
      <c r="H53" s="336">
        <f t="shared" si="4"/>
        <v>295</v>
      </c>
      <c r="I53" s="337">
        <f t="shared" si="5"/>
        <v>0</v>
      </c>
      <c r="L53" s="158" t="s">
        <v>185</v>
      </c>
      <c r="M53" s="239" t="s">
        <v>155</v>
      </c>
      <c r="N53" s="159" t="s">
        <v>258</v>
      </c>
      <c r="O53" s="192">
        <v>10</v>
      </c>
      <c r="P53" s="193">
        <v>265.5</v>
      </c>
      <c r="Q53" s="193">
        <v>231.07</v>
      </c>
      <c r="R53" s="193">
        <f t="shared" si="6"/>
        <v>295</v>
      </c>
      <c r="S53" s="113">
        <v>0.8</v>
      </c>
      <c r="T53" s="194">
        <f t="shared" si="15"/>
        <v>0.66666666666666663</v>
      </c>
    </row>
    <row r="54" spans="1:20" s="6" customFormat="1" ht="32.1" hidden="1" customHeight="1">
      <c r="A54" s="13"/>
      <c r="B54" s="313" t="str">
        <f t="shared" si="3"/>
        <v>かんしょ</v>
      </c>
      <c r="C54" s="327"/>
      <c r="D54" s="316">
        <f t="shared" si="12"/>
        <v>0</v>
      </c>
      <c r="E54" s="317">
        <f t="shared" si="13"/>
        <v>0</v>
      </c>
      <c r="F54" s="335">
        <f t="shared" si="7"/>
        <v>159.44444444444443</v>
      </c>
      <c r="G54" s="329">
        <v>0</v>
      </c>
      <c r="H54" s="336">
        <f t="shared" si="4"/>
        <v>159.44444444444443</v>
      </c>
      <c r="I54" s="337">
        <f t="shared" si="5"/>
        <v>0</v>
      </c>
      <c r="L54" s="158" t="s">
        <v>185</v>
      </c>
      <c r="M54" s="239" t="s">
        <v>155</v>
      </c>
      <c r="N54" s="159" t="s">
        <v>259</v>
      </c>
      <c r="O54" s="192">
        <v>10</v>
      </c>
      <c r="P54" s="193">
        <v>143.5</v>
      </c>
      <c r="Q54" s="193">
        <f t="shared" ref="Q54:Q55" si="17">P54*2/3</f>
        <v>95.666666666666671</v>
      </c>
      <c r="R54" s="193">
        <f t="shared" si="6"/>
        <v>159.44444444444443</v>
      </c>
      <c r="S54" s="113">
        <v>0.8</v>
      </c>
      <c r="T54" s="194">
        <f t="shared" si="15"/>
        <v>0.66666666666666663</v>
      </c>
    </row>
    <row r="55" spans="1:20" s="6" customFormat="1" ht="32.1" hidden="1" customHeight="1">
      <c r="A55" s="13"/>
      <c r="B55" s="313" t="str">
        <f t="shared" si="3"/>
        <v>しょうが</v>
      </c>
      <c r="C55" s="327"/>
      <c r="D55" s="316">
        <f t="shared" si="12"/>
        <v>0</v>
      </c>
      <c r="E55" s="317">
        <f t="shared" si="13"/>
        <v>0</v>
      </c>
      <c r="F55" s="335">
        <f t="shared" si="7"/>
        <v>481.66666666666663</v>
      </c>
      <c r="G55" s="329">
        <v>0</v>
      </c>
      <c r="H55" s="336">
        <f t="shared" si="4"/>
        <v>481.66666666666663</v>
      </c>
      <c r="I55" s="337">
        <f t="shared" si="5"/>
        <v>0</v>
      </c>
      <c r="L55" s="158" t="s">
        <v>185</v>
      </c>
      <c r="M55" s="239" t="s">
        <v>155</v>
      </c>
      <c r="N55" s="159" t="s">
        <v>107</v>
      </c>
      <c r="O55" s="192">
        <v>10</v>
      </c>
      <c r="P55" s="193">
        <v>433.5</v>
      </c>
      <c r="Q55" s="193">
        <f t="shared" si="17"/>
        <v>289</v>
      </c>
      <c r="R55" s="193">
        <f t="shared" si="6"/>
        <v>481.66666666666663</v>
      </c>
      <c r="S55" s="113">
        <v>0.8</v>
      </c>
      <c r="T55" s="194">
        <f t="shared" si="15"/>
        <v>0.66666666666666663</v>
      </c>
    </row>
    <row r="56" spans="1:20" s="6" customFormat="1" ht="32.1" hidden="1" customHeight="1">
      <c r="A56" s="13"/>
      <c r="B56" s="313" t="str">
        <f t="shared" si="3"/>
        <v>にんにく</v>
      </c>
      <c r="C56" s="327"/>
      <c r="D56" s="316">
        <f t="shared" si="12"/>
        <v>0</v>
      </c>
      <c r="E56" s="317">
        <f t="shared" si="13"/>
        <v>0</v>
      </c>
      <c r="F56" s="335">
        <f t="shared" si="7"/>
        <v>806.11111111111109</v>
      </c>
      <c r="G56" s="329">
        <v>0</v>
      </c>
      <c r="H56" s="336">
        <f t="shared" si="4"/>
        <v>806.11111111111109</v>
      </c>
      <c r="I56" s="337">
        <f t="shared" si="5"/>
        <v>0</v>
      </c>
      <c r="L56" s="158" t="s">
        <v>185</v>
      </c>
      <c r="M56" s="239" t="s">
        <v>155</v>
      </c>
      <c r="N56" s="159" t="s">
        <v>111</v>
      </c>
      <c r="O56" s="192">
        <v>10</v>
      </c>
      <c r="P56" s="193">
        <v>725.5</v>
      </c>
      <c r="Q56" s="193">
        <v>392.5</v>
      </c>
      <c r="R56" s="193">
        <f t="shared" si="6"/>
        <v>806.11111111111109</v>
      </c>
      <c r="S56" s="113">
        <v>0.8</v>
      </c>
      <c r="T56" s="194">
        <f t="shared" si="15"/>
        <v>0.66666666666666663</v>
      </c>
    </row>
    <row r="57" spans="1:20" s="6" customFormat="1" ht="32.1" hidden="1" customHeight="1">
      <c r="A57" s="13"/>
      <c r="B57" s="313" t="str">
        <f t="shared" si="3"/>
        <v>ながいも</v>
      </c>
      <c r="C57" s="327"/>
      <c r="D57" s="316">
        <f t="shared" si="12"/>
        <v>0</v>
      </c>
      <c r="E57" s="317">
        <f t="shared" si="13"/>
        <v>0</v>
      </c>
      <c r="F57" s="335">
        <f t="shared" si="7"/>
        <v>297.22222222222223</v>
      </c>
      <c r="G57" s="329">
        <v>0</v>
      </c>
      <c r="H57" s="336">
        <f t="shared" si="4"/>
        <v>297.22222222222223</v>
      </c>
      <c r="I57" s="337">
        <f t="shared" si="5"/>
        <v>0</v>
      </c>
      <c r="L57" s="158" t="s">
        <v>185</v>
      </c>
      <c r="M57" s="239" t="s">
        <v>155</v>
      </c>
      <c r="N57" s="159" t="s">
        <v>260</v>
      </c>
      <c r="O57" s="192">
        <v>10</v>
      </c>
      <c r="P57" s="193">
        <v>267.5</v>
      </c>
      <c r="Q57" s="193">
        <f t="shared" ref="Q57:Q61" si="18">P57*2/3</f>
        <v>178.33333333333334</v>
      </c>
      <c r="R57" s="193">
        <f t="shared" si="6"/>
        <v>297.22222222222223</v>
      </c>
      <c r="S57" s="113">
        <v>0.8</v>
      </c>
      <c r="T57" s="194">
        <f t="shared" si="15"/>
        <v>0.66666666666666663</v>
      </c>
    </row>
    <row r="58" spans="1:20" s="6" customFormat="1" ht="32.1" hidden="1" customHeight="1">
      <c r="A58" s="13"/>
      <c r="B58" s="313" t="str">
        <f t="shared" si="3"/>
        <v>やまのいも</v>
      </c>
      <c r="C58" s="327"/>
      <c r="D58" s="316">
        <f t="shared" si="12"/>
        <v>0</v>
      </c>
      <c r="E58" s="317">
        <f t="shared" si="13"/>
        <v>0</v>
      </c>
      <c r="F58" s="335">
        <f t="shared" si="7"/>
        <v>525.55555555555554</v>
      </c>
      <c r="G58" s="329">
        <v>0</v>
      </c>
      <c r="H58" s="336">
        <f t="shared" si="4"/>
        <v>525.55555555555554</v>
      </c>
      <c r="I58" s="337">
        <f t="shared" si="5"/>
        <v>0</v>
      </c>
      <c r="L58" s="158" t="s">
        <v>185</v>
      </c>
      <c r="M58" s="239" t="s">
        <v>155</v>
      </c>
      <c r="N58" s="159" t="s">
        <v>261</v>
      </c>
      <c r="O58" s="192">
        <v>10</v>
      </c>
      <c r="P58" s="193">
        <v>473</v>
      </c>
      <c r="Q58" s="193">
        <f t="shared" si="18"/>
        <v>315.33333333333331</v>
      </c>
      <c r="R58" s="193">
        <f t="shared" si="6"/>
        <v>525.55555555555554</v>
      </c>
      <c r="S58" s="113">
        <v>0.8</v>
      </c>
      <c r="T58" s="194">
        <f t="shared" si="15"/>
        <v>0.66666666666666663</v>
      </c>
    </row>
    <row r="59" spans="1:20" s="6" customFormat="1" ht="32.1" hidden="1" customHeight="1">
      <c r="A59" s="13"/>
      <c r="B59" s="313" t="str">
        <f t="shared" si="3"/>
        <v>アスパラガス</v>
      </c>
      <c r="C59" s="327"/>
      <c r="D59" s="316">
        <f t="shared" si="12"/>
        <v>0</v>
      </c>
      <c r="E59" s="317">
        <f t="shared" si="13"/>
        <v>0</v>
      </c>
      <c r="F59" s="335">
        <f t="shared" si="7"/>
        <v>915</v>
      </c>
      <c r="G59" s="329">
        <v>0</v>
      </c>
      <c r="H59" s="336">
        <f t="shared" si="4"/>
        <v>915</v>
      </c>
      <c r="I59" s="337">
        <f t="shared" si="5"/>
        <v>0</v>
      </c>
      <c r="L59" s="158" t="s">
        <v>185</v>
      </c>
      <c r="M59" s="239" t="s">
        <v>155</v>
      </c>
      <c r="N59" s="159" t="s">
        <v>97</v>
      </c>
      <c r="O59" s="192">
        <v>10</v>
      </c>
      <c r="P59" s="193">
        <v>823.5</v>
      </c>
      <c r="Q59" s="193">
        <f t="shared" si="18"/>
        <v>549</v>
      </c>
      <c r="R59" s="193">
        <f t="shared" si="6"/>
        <v>915</v>
      </c>
      <c r="S59" s="113">
        <v>0.8</v>
      </c>
      <c r="T59" s="194">
        <v>0.75</v>
      </c>
    </row>
    <row r="60" spans="1:20" s="6" customFormat="1" ht="32.1" hidden="1" customHeight="1">
      <c r="A60" s="13"/>
      <c r="B60" s="313" t="str">
        <f t="shared" si="3"/>
        <v>カリフラワー</v>
      </c>
      <c r="C60" s="327"/>
      <c r="D60" s="316">
        <f t="shared" si="12"/>
        <v>0</v>
      </c>
      <c r="E60" s="317">
        <f t="shared" si="13"/>
        <v>0</v>
      </c>
      <c r="F60" s="335">
        <f t="shared" si="7"/>
        <v>167.77777777777777</v>
      </c>
      <c r="G60" s="329">
        <v>0</v>
      </c>
      <c r="H60" s="336">
        <f t="shared" si="4"/>
        <v>167.77777777777777</v>
      </c>
      <c r="I60" s="337">
        <f t="shared" si="5"/>
        <v>0</v>
      </c>
      <c r="L60" s="158" t="s">
        <v>185</v>
      </c>
      <c r="M60" s="239" t="s">
        <v>155</v>
      </c>
      <c r="N60" s="159" t="s">
        <v>103</v>
      </c>
      <c r="O60" s="192">
        <v>10</v>
      </c>
      <c r="P60" s="193">
        <v>151</v>
      </c>
      <c r="Q60" s="193">
        <f t="shared" si="18"/>
        <v>100.66666666666667</v>
      </c>
      <c r="R60" s="193">
        <f t="shared" si="6"/>
        <v>167.77777777777777</v>
      </c>
      <c r="S60" s="113">
        <v>0.8</v>
      </c>
      <c r="T60" s="194">
        <f t="shared" ref="T60:T61" si="19">2/3</f>
        <v>0.66666666666666663</v>
      </c>
    </row>
    <row r="61" spans="1:20" s="6" customFormat="1" ht="32.1" hidden="1" customHeight="1">
      <c r="A61" s="13"/>
      <c r="B61" s="313" t="str">
        <f t="shared" si="3"/>
        <v>セルリー</v>
      </c>
      <c r="C61" s="327"/>
      <c r="D61" s="316">
        <f t="shared" si="12"/>
        <v>0</v>
      </c>
      <c r="E61" s="317">
        <f t="shared" si="13"/>
        <v>0</v>
      </c>
      <c r="F61" s="335">
        <f t="shared" si="7"/>
        <v>226.11111111111111</v>
      </c>
      <c r="G61" s="329">
        <v>0</v>
      </c>
      <c r="H61" s="336">
        <f t="shared" si="4"/>
        <v>226.11111111111111</v>
      </c>
      <c r="I61" s="337">
        <f t="shared" si="5"/>
        <v>0</v>
      </c>
      <c r="L61" s="158" t="s">
        <v>185</v>
      </c>
      <c r="M61" s="239" t="s">
        <v>155</v>
      </c>
      <c r="N61" s="159" t="s">
        <v>262</v>
      </c>
      <c r="O61" s="192">
        <v>10</v>
      </c>
      <c r="P61" s="193">
        <v>203.5</v>
      </c>
      <c r="Q61" s="193">
        <f t="shared" si="18"/>
        <v>135.66666666666666</v>
      </c>
      <c r="R61" s="193">
        <f t="shared" si="6"/>
        <v>226.11111111111111</v>
      </c>
      <c r="S61" s="113">
        <v>0.8</v>
      </c>
      <c r="T61" s="194">
        <f t="shared" si="19"/>
        <v>0.66666666666666663</v>
      </c>
    </row>
    <row r="62" spans="1:20" s="6" customFormat="1" ht="32.1" hidden="1" customHeight="1">
      <c r="A62" s="13"/>
      <c r="B62" s="313" t="str">
        <f t="shared" si="3"/>
        <v>ブロッコリー</v>
      </c>
      <c r="C62" s="327"/>
      <c r="D62" s="316">
        <f t="shared" si="12"/>
        <v>0</v>
      </c>
      <c r="E62" s="317">
        <f t="shared" si="13"/>
        <v>0</v>
      </c>
      <c r="F62" s="335">
        <f t="shared" si="7"/>
        <v>305.55555555555554</v>
      </c>
      <c r="G62" s="329">
        <v>0</v>
      </c>
      <c r="H62" s="336">
        <f t="shared" si="4"/>
        <v>305.55555555555554</v>
      </c>
      <c r="I62" s="337">
        <f t="shared" si="5"/>
        <v>0</v>
      </c>
      <c r="L62" s="158" t="s">
        <v>185</v>
      </c>
      <c r="M62" s="239" t="s">
        <v>155</v>
      </c>
      <c r="N62" s="159" t="s">
        <v>113</v>
      </c>
      <c r="O62" s="192">
        <v>10</v>
      </c>
      <c r="P62" s="193">
        <v>275</v>
      </c>
      <c r="Q62" s="193">
        <v>94.96</v>
      </c>
      <c r="R62" s="193">
        <f t="shared" si="6"/>
        <v>305.55555555555554</v>
      </c>
      <c r="S62" s="113">
        <v>0.8</v>
      </c>
      <c r="T62" s="194">
        <v>0.75</v>
      </c>
    </row>
    <row r="63" spans="1:20" s="6" customFormat="1" ht="32.1" hidden="1" customHeight="1">
      <c r="A63" s="13"/>
      <c r="B63" s="313" t="str">
        <f t="shared" si="3"/>
        <v>いちご</v>
      </c>
      <c r="C63" s="327"/>
      <c r="D63" s="316">
        <f t="shared" si="12"/>
        <v>0</v>
      </c>
      <c r="E63" s="317">
        <f t="shared" si="13"/>
        <v>0</v>
      </c>
      <c r="F63" s="335">
        <f t="shared" si="7"/>
        <v>730</v>
      </c>
      <c r="G63" s="329">
        <v>0</v>
      </c>
      <c r="H63" s="336">
        <f t="shared" si="4"/>
        <v>730</v>
      </c>
      <c r="I63" s="337">
        <f t="shared" si="5"/>
        <v>0</v>
      </c>
      <c r="L63" s="158" t="s">
        <v>185</v>
      </c>
      <c r="M63" s="239" t="s">
        <v>155</v>
      </c>
      <c r="N63" s="159" t="s">
        <v>98</v>
      </c>
      <c r="O63" s="192">
        <v>10</v>
      </c>
      <c r="P63" s="193">
        <v>657</v>
      </c>
      <c r="Q63" s="193">
        <f t="shared" ref="Q63:Q64" si="20">P63*2/3</f>
        <v>438</v>
      </c>
      <c r="R63" s="193">
        <f t="shared" si="6"/>
        <v>730</v>
      </c>
      <c r="S63" s="113">
        <v>0.8</v>
      </c>
      <c r="T63" s="194">
        <f t="shared" ref="T63:T73" si="21">2/3</f>
        <v>0.66666666666666663</v>
      </c>
    </row>
    <row r="64" spans="1:20" s="6" customFormat="1" ht="32.1" hidden="1" customHeight="1">
      <c r="A64" s="13"/>
      <c r="B64" s="313" t="str">
        <f t="shared" si="3"/>
        <v>すいか</v>
      </c>
      <c r="C64" s="327"/>
      <c r="D64" s="316">
        <f t="shared" si="12"/>
        <v>0</v>
      </c>
      <c r="E64" s="317">
        <f t="shared" si="13"/>
        <v>0</v>
      </c>
      <c r="F64" s="335">
        <f t="shared" si="7"/>
        <v>136.11111111111111</v>
      </c>
      <c r="G64" s="329">
        <v>0</v>
      </c>
      <c r="H64" s="336">
        <f t="shared" si="4"/>
        <v>136.11111111111111</v>
      </c>
      <c r="I64" s="337">
        <f t="shared" si="5"/>
        <v>0</v>
      </c>
      <c r="L64" s="158" t="s">
        <v>185</v>
      </c>
      <c r="M64" s="239" t="s">
        <v>155</v>
      </c>
      <c r="N64" s="159" t="s">
        <v>108</v>
      </c>
      <c r="O64" s="192">
        <v>10</v>
      </c>
      <c r="P64" s="193">
        <v>122.5</v>
      </c>
      <c r="Q64" s="193">
        <f t="shared" si="20"/>
        <v>81.666666666666671</v>
      </c>
      <c r="R64" s="193">
        <f t="shared" si="6"/>
        <v>136.11111111111111</v>
      </c>
      <c r="S64" s="113">
        <v>0.8</v>
      </c>
      <c r="T64" s="194">
        <f t="shared" si="21"/>
        <v>0.66666666666666663</v>
      </c>
    </row>
    <row r="65" spans="1:20" s="6" customFormat="1" ht="32.1" hidden="1" customHeight="1">
      <c r="A65" s="13"/>
      <c r="B65" s="313" t="str">
        <f t="shared" ref="B65:B75" si="22">N65</f>
        <v>メロン</v>
      </c>
      <c r="C65" s="327"/>
      <c r="D65" s="316">
        <f t="shared" si="12"/>
        <v>0</v>
      </c>
      <c r="E65" s="317">
        <f t="shared" si="13"/>
        <v>0</v>
      </c>
      <c r="F65" s="335">
        <f t="shared" si="7"/>
        <v>298.33333333333331</v>
      </c>
      <c r="G65" s="329">
        <v>0</v>
      </c>
      <c r="H65" s="336">
        <f t="shared" si="4"/>
        <v>298.33333333333331</v>
      </c>
      <c r="I65" s="337">
        <f t="shared" si="5"/>
        <v>0</v>
      </c>
      <c r="L65" s="158" t="s">
        <v>185</v>
      </c>
      <c r="M65" s="239" t="s">
        <v>155</v>
      </c>
      <c r="N65" s="159" t="s">
        <v>115</v>
      </c>
      <c r="O65" s="192">
        <v>10</v>
      </c>
      <c r="P65" s="193">
        <v>268.5</v>
      </c>
      <c r="Q65" s="193">
        <v>208.45</v>
      </c>
      <c r="R65" s="193">
        <f t="shared" si="6"/>
        <v>298.33333333333331</v>
      </c>
      <c r="S65" s="113">
        <v>0.8</v>
      </c>
      <c r="T65" s="194">
        <f t="shared" si="21"/>
        <v>0.66666666666666663</v>
      </c>
    </row>
    <row r="66" spans="1:20" s="6" customFormat="1" ht="32.1" hidden="1" customHeight="1">
      <c r="A66" s="13"/>
      <c r="B66" s="339" t="str">
        <f t="shared" si="22"/>
        <v>生しいたけ</v>
      </c>
      <c r="C66" s="327"/>
      <c r="D66" s="316">
        <f t="shared" si="12"/>
        <v>0</v>
      </c>
      <c r="E66" s="317">
        <f t="shared" si="13"/>
        <v>0</v>
      </c>
      <c r="F66" s="335">
        <f t="shared" si="7"/>
        <v>971.66666666666663</v>
      </c>
      <c r="G66" s="329">
        <v>0</v>
      </c>
      <c r="H66" s="340">
        <f t="shared" si="4"/>
        <v>971.66666666666663</v>
      </c>
      <c r="I66" s="319">
        <f t="shared" si="5"/>
        <v>0</v>
      </c>
      <c r="L66" s="158" t="s">
        <v>185</v>
      </c>
      <c r="M66" s="239" t="s">
        <v>155</v>
      </c>
      <c r="N66" s="159" t="s">
        <v>263</v>
      </c>
      <c r="O66" s="192">
        <v>10</v>
      </c>
      <c r="P66" s="193">
        <v>874.5</v>
      </c>
      <c r="Q66" s="193">
        <f t="shared" ref="Q66" si="23">P66*2/3</f>
        <v>583</v>
      </c>
      <c r="R66" s="193">
        <f t="shared" si="6"/>
        <v>971.66666666666663</v>
      </c>
      <c r="S66" s="113">
        <v>0.8</v>
      </c>
      <c r="T66" s="194">
        <f t="shared" si="21"/>
        <v>0.66666666666666663</v>
      </c>
    </row>
    <row r="67" spans="1:20" s="6" customFormat="1" ht="32.1" hidden="1" customHeight="1">
      <c r="A67" s="13"/>
      <c r="B67" s="339" t="str">
        <f t="shared" si="22"/>
        <v>わけぎ</v>
      </c>
      <c r="C67" s="327"/>
      <c r="D67" s="316">
        <f t="shared" si="12"/>
        <v>0</v>
      </c>
      <c r="E67" s="317">
        <f t="shared" si="13"/>
        <v>0</v>
      </c>
      <c r="F67" s="335">
        <f t="shared" si="7"/>
        <v>482.77777777777777</v>
      </c>
      <c r="G67" s="329">
        <v>0</v>
      </c>
      <c r="H67" s="340">
        <f t="shared" si="4"/>
        <v>482.77777777777777</v>
      </c>
      <c r="I67" s="319">
        <f t="shared" si="5"/>
        <v>0</v>
      </c>
      <c r="L67" s="158" t="s">
        <v>185</v>
      </c>
      <c r="M67" s="239" t="s">
        <v>155</v>
      </c>
      <c r="N67" s="159" t="s">
        <v>117</v>
      </c>
      <c r="O67" s="192">
        <v>10</v>
      </c>
      <c r="P67" s="193">
        <v>434.5</v>
      </c>
      <c r="Q67" s="193">
        <v>144.02000000000001</v>
      </c>
      <c r="R67" s="193">
        <f t="shared" si="6"/>
        <v>482.77777777777777</v>
      </c>
      <c r="S67" s="113">
        <v>0.8</v>
      </c>
      <c r="T67" s="194">
        <f t="shared" si="21"/>
        <v>0.66666666666666663</v>
      </c>
    </row>
    <row r="68" spans="1:20" s="6" customFormat="1" ht="32.1" hidden="1" customHeight="1">
      <c r="A68" s="13"/>
      <c r="B68" s="339" t="str">
        <f t="shared" si="22"/>
        <v>みょうが</v>
      </c>
      <c r="C68" s="327"/>
      <c r="D68" s="316">
        <f t="shared" si="12"/>
        <v>0</v>
      </c>
      <c r="E68" s="317">
        <f t="shared" si="13"/>
        <v>0</v>
      </c>
      <c r="F68" s="335">
        <f t="shared" si="7"/>
        <v>1475.5555555555554</v>
      </c>
      <c r="G68" s="329">
        <v>0</v>
      </c>
      <c r="H68" s="340">
        <f t="shared" si="4"/>
        <v>1475.5555555555554</v>
      </c>
      <c r="I68" s="319">
        <f t="shared" si="5"/>
        <v>0</v>
      </c>
      <c r="L68" s="158" t="s">
        <v>185</v>
      </c>
      <c r="M68" s="239" t="s">
        <v>155</v>
      </c>
      <c r="N68" s="159" t="s">
        <v>264</v>
      </c>
      <c r="O68" s="192">
        <v>10</v>
      </c>
      <c r="P68" s="193">
        <v>1328</v>
      </c>
      <c r="Q68" s="193">
        <v>489.95</v>
      </c>
      <c r="R68" s="193">
        <f t="shared" si="6"/>
        <v>1475.5555555555554</v>
      </c>
      <c r="S68" s="113">
        <v>0.8</v>
      </c>
      <c r="T68" s="194">
        <f t="shared" si="21"/>
        <v>0.66666666666666663</v>
      </c>
    </row>
    <row r="69" spans="1:20" s="6" customFormat="1" ht="32.1" hidden="1" customHeight="1">
      <c r="A69" s="13"/>
      <c r="B69" s="339" t="str">
        <f t="shared" si="22"/>
        <v>ししとうがらし</v>
      </c>
      <c r="C69" s="327"/>
      <c r="D69" s="316">
        <f t="shared" si="12"/>
        <v>0</v>
      </c>
      <c r="E69" s="317">
        <f t="shared" si="13"/>
        <v>0</v>
      </c>
      <c r="F69" s="335">
        <f t="shared" si="7"/>
        <v>1232.2222222222222</v>
      </c>
      <c r="G69" s="329">
        <v>0</v>
      </c>
      <c r="H69" s="340">
        <f t="shared" si="4"/>
        <v>1232.2222222222222</v>
      </c>
      <c r="I69" s="319">
        <f t="shared" si="5"/>
        <v>0</v>
      </c>
      <c r="L69" s="158" t="s">
        <v>185</v>
      </c>
      <c r="M69" s="239" t="s">
        <v>155</v>
      </c>
      <c r="N69" s="159" t="s">
        <v>265</v>
      </c>
      <c r="O69" s="192">
        <v>10</v>
      </c>
      <c r="P69" s="193">
        <v>1109</v>
      </c>
      <c r="Q69" s="193">
        <v>167.83</v>
      </c>
      <c r="R69" s="193">
        <f t="shared" si="6"/>
        <v>1232.2222222222222</v>
      </c>
      <c r="S69" s="113">
        <v>0.8</v>
      </c>
      <c r="T69" s="194">
        <f t="shared" si="21"/>
        <v>0.66666666666666663</v>
      </c>
    </row>
    <row r="70" spans="1:20" s="6" customFormat="1" ht="32.1" hidden="1" customHeight="1">
      <c r="A70" s="13"/>
      <c r="B70" s="339" t="str">
        <f t="shared" si="22"/>
        <v>にがうり</v>
      </c>
      <c r="C70" s="327"/>
      <c r="D70" s="316">
        <f t="shared" si="12"/>
        <v>0</v>
      </c>
      <c r="E70" s="317">
        <f t="shared" si="13"/>
        <v>0</v>
      </c>
      <c r="F70" s="335">
        <f t="shared" si="7"/>
        <v>286.66666666666669</v>
      </c>
      <c r="G70" s="329">
        <v>0</v>
      </c>
      <c r="H70" s="340">
        <f t="shared" si="4"/>
        <v>286.66666666666669</v>
      </c>
      <c r="I70" s="319">
        <f t="shared" si="5"/>
        <v>0</v>
      </c>
      <c r="L70" s="158" t="s">
        <v>185</v>
      </c>
      <c r="M70" s="239" t="s">
        <v>155</v>
      </c>
      <c r="N70" s="159" t="s">
        <v>266</v>
      </c>
      <c r="O70" s="192">
        <v>10</v>
      </c>
      <c r="P70" s="193">
        <v>258</v>
      </c>
      <c r="Q70" s="193">
        <f t="shared" ref="Q70:Q73" si="24">P70*2/3</f>
        <v>172</v>
      </c>
      <c r="R70" s="193">
        <f t="shared" si="6"/>
        <v>286.66666666666669</v>
      </c>
      <c r="S70" s="113">
        <v>0.8</v>
      </c>
      <c r="T70" s="194">
        <f t="shared" si="21"/>
        <v>0.66666666666666663</v>
      </c>
    </row>
    <row r="71" spans="1:20" s="6" customFormat="1" ht="32.1" hidden="1" customHeight="1">
      <c r="A71" s="13"/>
      <c r="B71" s="339" t="str">
        <f t="shared" si="22"/>
        <v>オクラ</v>
      </c>
      <c r="C71" s="327"/>
      <c r="D71" s="316">
        <f t="shared" si="12"/>
        <v>0</v>
      </c>
      <c r="E71" s="317">
        <f t="shared" si="13"/>
        <v>0</v>
      </c>
      <c r="F71" s="335">
        <f t="shared" si="7"/>
        <v>670.55555555555554</v>
      </c>
      <c r="G71" s="329">
        <v>0</v>
      </c>
      <c r="H71" s="340">
        <f t="shared" si="4"/>
        <v>670.55555555555554</v>
      </c>
      <c r="I71" s="319">
        <f t="shared" si="5"/>
        <v>0</v>
      </c>
      <c r="L71" s="158" t="s">
        <v>185</v>
      </c>
      <c r="M71" s="239" t="s">
        <v>155</v>
      </c>
      <c r="N71" s="159" t="s">
        <v>100</v>
      </c>
      <c r="O71" s="192">
        <v>10</v>
      </c>
      <c r="P71" s="193">
        <v>603.5</v>
      </c>
      <c r="Q71" s="193">
        <f t="shared" si="24"/>
        <v>402.33333333333331</v>
      </c>
      <c r="R71" s="193">
        <f t="shared" si="6"/>
        <v>670.55555555555554</v>
      </c>
      <c r="S71" s="113">
        <v>0.8</v>
      </c>
      <c r="T71" s="194">
        <f t="shared" si="21"/>
        <v>0.66666666666666663</v>
      </c>
    </row>
    <row r="72" spans="1:20" s="6" customFormat="1" ht="32.1" hidden="1" customHeight="1">
      <c r="A72" s="13"/>
      <c r="B72" s="339" t="str">
        <f t="shared" si="22"/>
        <v>らっきょう（調製）</v>
      </c>
      <c r="C72" s="327"/>
      <c r="D72" s="316">
        <f t="shared" si="12"/>
        <v>0</v>
      </c>
      <c r="E72" s="317">
        <f t="shared" si="13"/>
        <v>0</v>
      </c>
      <c r="F72" s="335">
        <f t="shared" si="7"/>
        <v>474.44444444444446</v>
      </c>
      <c r="G72" s="329">
        <v>0</v>
      </c>
      <c r="H72" s="340">
        <f t="shared" si="4"/>
        <v>474.44444444444446</v>
      </c>
      <c r="I72" s="319">
        <f t="shared" si="5"/>
        <v>0</v>
      </c>
      <c r="L72" s="158" t="s">
        <v>185</v>
      </c>
      <c r="M72" s="239" t="s">
        <v>155</v>
      </c>
      <c r="N72" s="159" t="s">
        <v>267</v>
      </c>
      <c r="O72" s="192">
        <v>10</v>
      </c>
      <c r="P72" s="193">
        <v>427</v>
      </c>
      <c r="Q72" s="193">
        <f t="shared" si="24"/>
        <v>284.66666666666669</v>
      </c>
      <c r="R72" s="193">
        <f t="shared" si="6"/>
        <v>474.44444444444446</v>
      </c>
      <c r="S72" s="113">
        <v>0.8</v>
      </c>
      <c r="T72" s="194">
        <f t="shared" si="21"/>
        <v>0.66666666666666663</v>
      </c>
    </row>
    <row r="73" spans="1:20" s="6" customFormat="1" ht="32.1" hidden="1" customHeight="1">
      <c r="A73" s="13"/>
      <c r="B73" s="339" t="str">
        <f t="shared" si="22"/>
        <v>らっきょう（未調製）</v>
      </c>
      <c r="C73" s="327"/>
      <c r="D73" s="316">
        <f t="shared" si="12"/>
        <v>0</v>
      </c>
      <c r="E73" s="317">
        <f t="shared" si="13"/>
        <v>0</v>
      </c>
      <c r="F73" s="335">
        <f t="shared" si="7"/>
        <v>302.77777777777777</v>
      </c>
      <c r="G73" s="329">
        <v>0</v>
      </c>
      <c r="H73" s="340">
        <f t="shared" si="4"/>
        <v>302.77777777777777</v>
      </c>
      <c r="I73" s="319">
        <f t="shared" si="5"/>
        <v>0</v>
      </c>
      <c r="L73" s="158" t="s">
        <v>185</v>
      </c>
      <c r="M73" s="239" t="s">
        <v>155</v>
      </c>
      <c r="N73" s="159" t="s">
        <v>268</v>
      </c>
      <c r="O73" s="192">
        <v>10</v>
      </c>
      <c r="P73" s="193">
        <v>272.5</v>
      </c>
      <c r="Q73" s="193">
        <f t="shared" si="24"/>
        <v>181.66666666666666</v>
      </c>
      <c r="R73" s="193">
        <f t="shared" si="6"/>
        <v>302.77777777777777</v>
      </c>
      <c r="S73" s="113">
        <v>0.8</v>
      </c>
      <c r="T73" s="194">
        <f t="shared" si="21"/>
        <v>0.66666666666666663</v>
      </c>
    </row>
    <row r="74" spans="1:20" s="6" customFormat="1" ht="32.1" hidden="1" customHeight="1">
      <c r="A74" s="13"/>
      <c r="B74" s="339">
        <f t="shared" si="22"/>
        <v>0</v>
      </c>
      <c r="C74" s="327"/>
      <c r="D74" s="316">
        <f t="shared" si="12"/>
        <v>0</v>
      </c>
      <c r="E74" s="317">
        <f t="shared" si="13"/>
        <v>0</v>
      </c>
      <c r="F74" s="335">
        <f t="shared" si="7"/>
        <v>0</v>
      </c>
      <c r="G74" s="329">
        <v>0</v>
      </c>
      <c r="H74" s="340">
        <f t="shared" si="4"/>
        <v>0</v>
      </c>
      <c r="I74" s="319">
        <f t="shared" si="5"/>
        <v>0</v>
      </c>
      <c r="L74" s="158" t="s">
        <v>185</v>
      </c>
      <c r="M74" s="239"/>
      <c r="N74" s="159"/>
      <c r="O74" s="192"/>
      <c r="P74" s="193"/>
      <c r="Q74" s="193"/>
      <c r="R74" s="193"/>
      <c r="S74" s="113"/>
      <c r="T74" s="194"/>
    </row>
    <row r="75" spans="1:20" s="6" customFormat="1" ht="32.1" hidden="1" customHeight="1" thickBot="1">
      <c r="A75" s="13"/>
      <c r="B75" s="100">
        <f t="shared" si="22"/>
        <v>0</v>
      </c>
      <c r="C75" s="179"/>
      <c r="D75" s="141">
        <f t="shared" si="12"/>
        <v>0</v>
      </c>
      <c r="E75" s="52">
        <f t="shared" si="13"/>
        <v>0</v>
      </c>
      <c r="F75" s="237">
        <f t="shared" si="7"/>
        <v>0</v>
      </c>
      <c r="G75" s="114">
        <v>0</v>
      </c>
      <c r="H75" s="187">
        <f t="shared" si="4"/>
        <v>0</v>
      </c>
      <c r="I75" s="28">
        <f t="shared" si="5"/>
        <v>0</v>
      </c>
      <c r="L75" s="160" t="s">
        <v>185</v>
      </c>
      <c r="M75" s="240"/>
      <c r="N75" s="161"/>
      <c r="O75" s="161"/>
      <c r="P75" s="195"/>
      <c r="Q75" s="195"/>
      <c r="R75" s="195"/>
      <c r="S75" s="114"/>
      <c r="T75" s="196"/>
    </row>
    <row r="76" spans="1:20" s="6" customFormat="1" ht="3.75" customHeight="1">
      <c r="A76" s="13"/>
      <c r="B76" s="62"/>
      <c r="C76" s="15"/>
      <c r="D76" s="15"/>
      <c r="E76" s="15"/>
      <c r="F76" s="15"/>
      <c r="G76" s="15"/>
      <c r="H76" s="15"/>
      <c r="I76" s="15"/>
      <c r="J76" s="17"/>
      <c r="O76" s="15"/>
      <c r="P76" s="15"/>
      <c r="Q76" s="15"/>
      <c r="R76" s="15"/>
      <c r="S76" s="15"/>
      <c r="T76" s="15"/>
    </row>
  </sheetData>
  <sheetProtection sheet="1" objects="1" scenarios="1"/>
  <autoFilter ref="A13:T75">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2">
    <dataValidation type="list" allowBlank="1" showInputMessage="1" showErrorMessage="1" sqref="L14:M75">
      <formula1>"○,×"</formula1>
    </dataValidation>
    <dataValidation type="decimal" allowBlank="1" showInputMessage="1" showErrorMessage="1" sqref="G14:G7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election activeCell="B17" sqref="B17"/>
    </sheetView>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381</v>
      </c>
    </row>
    <row r="4" spans="2:13" ht="21.75" customHeight="1" thickBot="1">
      <c r="B4" s="254" t="s">
        <v>360</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331</v>
      </c>
    </row>
    <row r="11" spans="2:13">
      <c r="B11" s="2" t="s">
        <v>332</v>
      </c>
    </row>
    <row r="12" spans="2:13" ht="4.5" customHeight="1"/>
    <row r="13" spans="2:13">
      <c r="B13" s="67" t="s">
        <v>36</v>
      </c>
      <c r="C13" s="67"/>
      <c r="D13" s="99"/>
      <c r="E13" s="99"/>
      <c r="L13" s="66" t="s">
        <v>35</v>
      </c>
      <c r="M13" s="66"/>
    </row>
    <row r="14" spans="2:13">
      <c r="B14" s="399" t="s">
        <v>329</v>
      </c>
      <c r="C14" s="399"/>
      <c r="D14" s="399"/>
      <c r="E14" s="399"/>
      <c r="G14" s="395" t="s">
        <v>34</v>
      </c>
      <c r="H14" s="396"/>
      <c r="I14" s="396"/>
      <c r="J14" s="397"/>
      <c r="L14" s="256" t="s">
        <v>7</v>
      </c>
    </row>
    <row r="15" spans="2:13" ht="102.75" customHeight="1">
      <c r="B15" s="202" t="s">
        <v>165</v>
      </c>
      <c r="C15" s="202" t="s">
        <v>439</v>
      </c>
      <c r="D15" s="202" t="s">
        <v>202</v>
      </c>
      <c r="E15" s="202" t="s">
        <v>203</v>
      </c>
      <c r="F15" s="59"/>
      <c r="G15" s="203" t="s">
        <v>76</v>
      </c>
      <c r="H15" s="203" t="s">
        <v>77</v>
      </c>
      <c r="I15" s="203" t="s">
        <v>78</v>
      </c>
      <c r="J15" s="203" t="s">
        <v>204</v>
      </c>
      <c r="K15" s="59"/>
      <c r="L15" s="203" t="s">
        <v>205</v>
      </c>
    </row>
    <row r="16" spans="2:13" s="27" customFormat="1" ht="16.5" thickBot="1">
      <c r="B16" s="34" t="s">
        <v>39</v>
      </c>
      <c r="C16" s="34" t="s">
        <v>79</v>
      </c>
      <c r="D16" s="34" t="s">
        <v>214</v>
      </c>
      <c r="E16" s="36" t="s">
        <v>166</v>
      </c>
      <c r="G16" s="34" t="s">
        <v>167</v>
      </c>
      <c r="H16" s="34" t="s">
        <v>168</v>
      </c>
      <c r="I16" s="34" t="s">
        <v>169</v>
      </c>
      <c r="J16" s="36" t="s">
        <v>170</v>
      </c>
      <c r="K16" s="25"/>
      <c r="L16" s="36" t="s">
        <v>171</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35</v>
      </c>
      <c r="M19" s="66"/>
    </row>
    <row r="20" spans="2:13">
      <c r="B20" s="398" t="s">
        <v>330</v>
      </c>
      <c r="C20" s="398"/>
      <c r="D20" s="398"/>
      <c r="E20" s="398"/>
      <c r="G20" s="395" t="s">
        <v>34</v>
      </c>
      <c r="H20" s="396"/>
      <c r="I20" s="396"/>
      <c r="J20" s="397"/>
      <c r="L20" s="256" t="s">
        <v>7</v>
      </c>
    </row>
    <row r="21" spans="2:13" ht="102.75" customHeight="1">
      <c r="B21" s="203" t="s">
        <v>359</v>
      </c>
      <c r="C21" s="203" t="s">
        <v>172</v>
      </c>
      <c r="D21" s="203" t="s">
        <v>187</v>
      </c>
      <c r="E21" s="203" t="s">
        <v>368</v>
      </c>
      <c r="F21" s="59"/>
      <c r="G21" s="203" t="s">
        <v>80</v>
      </c>
      <c r="H21" s="203" t="s">
        <v>70</v>
      </c>
      <c r="I21" s="203" t="s">
        <v>38</v>
      </c>
      <c r="J21" s="203" t="s">
        <v>377</v>
      </c>
      <c r="K21" s="59"/>
      <c r="L21" s="203" t="s">
        <v>380</v>
      </c>
    </row>
    <row r="22" spans="2:13" s="25" customFormat="1" ht="16.5" thickBot="1">
      <c r="B22" s="34" t="s">
        <v>362</v>
      </c>
      <c r="C22" s="34" t="s">
        <v>363</v>
      </c>
      <c r="D22" s="34" t="s">
        <v>365</v>
      </c>
      <c r="E22" s="36" t="s">
        <v>367</v>
      </c>
      <c r="G22" s="34" t="s">
        <v>370</v>
      </c>
      <c r="H22" s="34" t="s">
        <v>372</v>
      </c>
      <c r="I22" s="34" t="s">
        <v>374</v>
      </c>
      <c r="J22" s="36" t="s">
        <v>376</v>
      </c>
      <c r="L22" s="36" t="s">
        <v>379</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157</v>
      </c>
      <c r="F3" s="48" t="s">
        <v>158</v>
      </c>
    </row>
    <row r="4" spans="1:6">
      <c r="A4" s="48">
        <v>3</v>
      </c>
      <c r="B4" s="48" t="e">
        <f t="shared" si="0"/>
        <v>#VALUE!</v>
      </c>
      <c r="C4" s="48" t="s">
        <v>24</v>
      </c>
      <c r="D4" s="48" t="e">
        <f>TEXT('パターン2-4'!L17*-1,"#,##0")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159</v>
      </c>
      <c r="D7" s="49" t="str">
        <f>TEXT('パターン2-4'!L23,"#,##0")</f>
        <v/>
      </c>
      <c r="E7" s="48" t="s">
        <v>157</v>
      </c>
      <c r="F7" s="48" t="s">
        <v>158</v>
      </c>
    </row>
    <row r="8" spans="1:6">
      <c r="A8" s="48">
        <v>7</v>
      </c>
      <c r="B8" s="105" t="e">
        <f t="shared" si="0"/>
        <v>#VALUE!</v>
      </c>
      <c r="C8" s="48" t="s">
        <v>159</v>
      </c>
      <c r="D8" s="49" t="e">
        <f>TEXT('パターン2-4'!L23*-1,"#,##0")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151</v>
      </c>
      <c r="B1" s="47" t="s">
        <v>16</v>
      </c>
      <c r="C1" s="47" t="s">
        <v>17</v>
      </c>
      <c r="D1" s="47" t="s">
        <v>18</v>
      </c>
      <c r="E1" s="47" t="s">
        <v>19</v>
      </c>
      <c r="F1" s="47" t="s">
        <v>20</v>
      </c>
    </row>
    <row r="2" spans="1:6">
      <c r="A2" s="48">
        <v>1</v>
      </c>
      <c r="B2" s="48" t="str">
        <f t="shared" ref="B2:B8" si="0">C2&amp;D2&amp;E2&amp;F2</f>
        <v>　・保険料等は、収入保険が0円となりました。</v>
      </c>
      <c r="C2" s="48" t="s">
        <v>160</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157</v>
      </c>
      <c r="F3" s="48" t="s">
        <v>158</v>
      </c>
    </row>
    <row r="4" spans="1:6">
      <c r="A4" s="48">
        <v>3</v>
      </c>
      <c r="B4" s="48" t="e">
        <f t="shared" si="0"/>
        <v>#VALUE!</v>
      </c>
      <c r="C4" s="48" t="s">
        <v>24</v>
      </c>
      <c r="D4" s="48" t="e">
        <f>TEXT('パターン3-5'!L17*-1,"#,##0")</f>
        <v>#VALUE!</v>
      </c>
      <c r="E4" s="48" t="s">
        <v>22</v>
      </c>
      <c r="F4" s="48" t="s">
        <v>158</v>
      </c>
    </row>
    <row r="5" spans="1:6">
      <c r="A5" s="48">
        <v>4</v>
      </c>
      <c r="B5" s="104" t="s">
        <v>161</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159</v>
      </c>
      <c r="D7" s="49" t="str">
        <f>TEXT('パターン3-5'!L23,"#,##0")</f>
        <v/>
      </c>
      <c r="E7" s="48" t="s">
        <v>157</v>
      </c>
      <c r="F7" s="48" t="s">
        <v>158</v>
      </c>
    </row>
    <row r="8" spans="1:6">
      <c r="A8" s="48">
        <v>7</v>
      </c>
      <c r="B8" s="105" t="e">
        <f t="shared" si="0"/>
        <v>#VALUE!</v>
      </c>
      <c r="C8" s="48" t="s">
        <v>159</v>
      </c>
      <c r="D8" s="49" t="e">
        <f>TEXT('パターン3-5'!L23*-1,"#,##0")</f>
        <v>#VALUE!</v>
      </c>
      <c r="E8" s="48" t="s">
        <v>22</v>
      </c>
      <c r="F8" s="48" t="s">
        <v>158</v>
      </c>
    </row>
    <row r="9" spans="1:6">
      <c r="A9" s="48">
        <v>8</v>
      </c>
      <c r="B9" s="103" t="s">
        <v>162</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election activeCell="B10" sqref="B10"/>
    </sheetView>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303</v>
      </c>
      <c r="C2" s="2"/>
      <c r="D2" s="2"/>
      <c r="E2" s="2"/>
      <c r="H2" s="2"/>
    </row>
    <row r="3" spans="2:8">
      <c r="B3" s="2"/>
      <c r="C3" s="2"/>
      <c r="D3" s="2"/>
      <c r="E3" s="2"/>
      <c r="H3" s="2"/>
    </row>
    <row r="4" spans="2:8" ht="15.75" customHeight="1">
      <c r="B4" s="254" t="s">
        <v>304</v>
      </c>
      <c r="C4" s="2"/>
      <c r="D4" s="2"/>
      <c r="E4" s="2"/>
      <c r="H4" s="2"/>
    </row>
    <row r="5" spans="2:8" ht="15.75" customHeight="1" thickBot="1">
      <c r="B5" s="2" t="s">
        <v>305</v>
      </c>
      <c r="C5" s="2"/>
      <c r="D5" s="2"/>
      <c r="E5" s="2"/>
      <c r="H5" s="2"/>
    </row>
    <row r="6" spans="2:8" ht="30" customHeight="1" thickBot="1">
      <c r="B6" s="107"/>
      <c r="C6" s="101" t="s">
        <v>272</v>
      </c>
      <c r="D6" s="2"/>
      <c r="E6" s="2"/>
      <c r="H6" s="2"/>
    </row>
    <row r="7" spans="2:8" ht="15.75" customHeight="1">
      <c r="B7" s="101"/>
      <c r="C7" s="2"/>
      <c r="D7" s="2"/>
      <c r="E7" s="2"/>
      <c r="H7" s="2"/>
    </row>
    <row r="8" spans="2:8">
      <c r="B8" s="2" t="s">
        <v>306</v>
      </c>
      <c r="C8" s="2"/>
      <c r="D8" s="3" t="s">
        <v>156</v>
      </c>
      <c r="H8" s="2"/>
    </row>
    <row r="9" spans="2:8" ht="32.25" customHeight="1" thickBot="1">
      <c r="B9" s="215" t="s">
        <v>42</v>
      </c>
      <c r="C9" s="216" t="s">
        <v>43</v>
      </c>
      <c r="D9" s="217" t="s">
        <v>37</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307</v>
      </c>
      <c r="C12" s="2"/>
      <c r="D12" s="2"/>
      <c r="E12" s="2"/>
      <c r="H12" s="2"/>
    </row>
    <row r="13" spans="2:8" ht="15.75" customHeight="1" thickBot="1">
      <c r="B13" s="2" t="s">
        <v>308</v>
      </c>
      <c r="C13" s="2"/>
      <c r="D13" s="2"/>
      <c r="E13" s="2"/>
      <c r="H13" s="2"/>
    </row>
    <row r="14" spans="2:8" ht="30" customHeight="1" thickBot="1">
      <c r="B14" s="107"/>
      <c r="C14" s="101" t="s">
        <v>272</v>
      </c>
      <c r="D14" s="108"/>
      <c r="E14" s="2"/>
      <c r="H14" s="2"/>
    </row>
    <row r="15" spans="2:8" ht="15.75" customHeight="1">
      <c r="B15" s="101"/>
      <c r="C15" s="2"/>
      <c r="D15" s="2"/>
      <c r="E15" s="2"/>
      <c r="H15" s="2"/>
    </row>
    <row r="16" spans="2:8">
      <c r="B16" s="2" t="s">
        <v>309</v>
      </c>
      <c r="C16" s="102"/>
      <c r="D16" s="3" t="s">
        <v>35</v>
      </c>
      <c r="E16" s="4"/>
      <c r="H16" s="2"/>
    </row>
    <row r="17" spans="2:8" ht="32.25" customHeight="1" thickBot="1">
      <c r="B17" s="203" t="s">
        <v>163</v>
      </c>
      <c r="C17" s="203" t="s">
        <v>164</v>
      </c>
      <c r="D17" s="203" t="s">
        <v>37</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election activeCell="C15" sqref="C15"/>
    </sheetView>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349</v>
      </c>
      <c r="C2" s="2"/>
      <c r="D2" s="2"/>
      <c r="E2" s="2"/>
      <c r="F2" s="2"/>
      <c r="G2" s="3"/>
      <c r="H2" s="2"/>
    </row>
    <row r="3" spans="2:8" ht="10.5" customHeight="1">
      <c r="B3" s="2"/>
      <c r="C3" s="2"/>
      <c r="D3" s="2"/>
      <c r="E3" s="2"/>
      <c r="F3" s="2"/>
      <c r="G3" s="3"/>
      <c r="H3" s="2"/>
    </row>
    <row r="4" spans="2:8">
      <c r="B4" s="254" t="s">
        <v>317</v>
      </c>
      <c r="C4" s="2"/>
      <c r="D4" s="2"/>
      <c r="E4" s="2"/>
      <c r="F4" s="2"/>
      <c r="G4" s="2"/>
      <c r="H4" s="2"/>
    </row>
    <row r="5" spans="2:8">
      <c r="B5" s="2" t="s">
        <v>318</v>
      </c>
      <c r="C5" s="2"/>
      <c r="D5" s="2"/>
      <c r="E5" s="2"/>
      <c r="F5" s="2"/>
      <c r="G5" s="2"/>
      <c r="H5" s="2"/>
    </row>
    <row r="6" spans="2:8" ht="19.5">
      <c r="B6" s="252" t="s">
        <v>310</v>
      </c>
      <c r="C6" s="2"/>
      <c r="D6" s="2"/>
      <c r="E6" s="2"/>
      <c r="F6" s="2"/>
      <c r="G6" s="2"/>
      <c r="H6" s="2"/>
    </row>
    <row r="7" spans="2:8">
      <c r="B7" s="75" t="s">
        <v>392</v>
      </c>
      <c r="C7" s="2"/>
      <c r="D7" s="2"/>
      <c r="E7" s="2"/>
      <c r="F7" s="2"/>
      <c r="G7" s="2"/>
      <c r="H7" s="2"/>
    </row>
    <row r="8" spans="2:8" ht="15.75" customHeight="1">
      <c r="B8" s="2" t="s">
        <v>387</v>
      </c>
      <c r="C8" s="2"/>
      <c r="D8" s="2"/>
      <c r="E8" s="4"/>
      <c r="F8" s="4"/>
      <c r="G8" s="74"/>
      <c r="H8" s="2"/>
    </row>
    <row r="9" spans="2:8" ht="27" customHeight="1">
      <c r="B9" s="253" t="s">
        <v>311</v>
      </c>
      <c r="C9" s="2"/>
      <c r="D9" s="2"/>
      <c r="E9" s="4"/>
      <c r="F9" s="4"/>
      <c r="G9" s="74"/>
      <c r="H9" s="2"/>
    </row>
    <row r="10" spans="2:8" ht="15.75" customHeight="1">
      <c r="B10" s="75" t="s">
        <v>393</v>
      </c>
      <c r="C10" s="2"/>
      <c r="D10" s="2"/>
      <c r="E10" s="4"/>
      <c r="F10" s="4"/>
      <c r="G10" s="74"/>
      <c r="H10" s="2"/>
    </row>
    <row r="11" spans="2:8">
      <c r="B11" s="2"/>
      <c r="C11" s="2"/>
      <c r="D11" s="2"/>
      <c r="E11" s="2"/>
      <c r="F11" s="2"/>
      <c r="G11" s="2"/>
      <c r="H11" s="2"/>
    </row>
    <row r="12" spans="2:8">
      <c r="B12" s="254" t="s">
        <v>314</v>
      </c>
      <c r="C12" s="3" t="s">
        <v>315</v>
      </c>
      <c r="D12" s="2" t="s">
        <v>316</v>
      </c>
      <c r="E12" s="2"/>
      <c r="G12" s="2"/>
      <c r="H12" s="2"/>
    </row>
    <row r="13" spans="2:8">
      <c r="B13" s="2" t="s">
        <v>44</v>
      </c>
      <c r="C13" s="3" t="s">
        <v>45</v>
      </c>
      <c r="D13" s="2"/>
      <c r="E13" s="2"/>
      <c r="G13" s="2"/>
      <c r="H13" s="2"/>
    </row>
    <row r="14" spans="2:8" ht="32.25" thickBot="1">
      <c r="B14" s="218" t="s">
        <v>46</v>
      </c>
      <c r="C14" s="219" t="s">
        <v>273</v>
      </c>
      <c r="D14" s="2"/>
      <c r="E14" s="2"/>
      <c r="G14" s="74"/>
      <c r="H14" s="2"/>
    </row>
    <row r="15" spans="2:8" ht="30" customHeight="1" thickBot="1">
      <c r="B15" s="145" t="s">
        <v>436</v>
      </c>
      <c r="C15" s="109">
        <f>'パターン2-2-1-2'!G10</f>
        <v>0</v>
      </c>
      <c r="D15" s="2"/>
      <c r="E15" s="2"/>
      <c r="F15" s="2"/>
      <c r="G15" s="74"/>
      <c r="H15" s="2"/>
    </row>
    <row r="16" spans="2:8" ht="30" customHeight="1" thickBot="1">
      <c r="B16" s="145" t="s">
        <v>47</v>
      </c>
      <c r="C16" s="109">
        <f>'パターン2-2-2-2'!G10</f>
        <v>0</v>
      </c>
      <c r="D16" s="2"/>
      <c r="E16" s="2"/>
      <c r="F16" s="2"/>
      <c r="G16" s="74"/>
      <c r="H16" s="2"/>
    </row>
    <row r="17" spans="2:8" ht="30" customHeight="1" thickBot="1">
      <c r="B17" s="146" t="s">
        <v>48</v>
      </c>
      <c r="C17" s="109">
        <f>'パターン2-2-3-2'!G10</f>
        <v>0</v>
      </c>
      <c r="D17" s="2"/>
      <c r="E17" s="2"/>
      <c r="F17" s="2"/>
      <c r="G17" s="74"/>
      <c r="H17" s="2"/>
    </row>
    <row r="18" spans="2:8" ht="30" customHeight="1" thickBot="1">
      <c r="B18" s="146" t="s">
        <v>49</v>
      </c>
      <c r="C18" s="109">
        <f>'パターン2-2-4-2'!G10</f>
        <v>0</v>
      </c>
      <c r="D18" s="2"/>
      <c r="E18" s="2"/>
      <c r="F18" s="2"/>
      <c r="G18" s="74"/>
      <c r="H18" s="2"/>
    </row>
    <row r="19" spans="2:8" ht="30" customHeight="1" thickBot="1">
      <c r="B19" s="146" t="s">
        <v>50</v>
      </c>
      <c r="C19" s="109">
        <f>'パターン2-2-5-2'!G10</f>
        <v>0</v>
      </c>
      <c r="D19" s="2"/>
      <c r="E19" s="2"/>
      <c r="F19" s="2"/>
      <c r="G19" s="74"/>
      <c r="H19" s="2"/>
    </row>
    <row r="20" spans="2:8" ht="30" hidden="1" customHeight="1" thickBot="1">
      <c r="B20" s="146" t="s">
        <v>312</v>
      </c>
      <c r="C20" s="109"/>
      <c r="D20" s="2"/>
      <c r="E20" s="2"/>
      <c r="F20" s="2"/>
      <c r="G20" s="74"/>
      <c r="H20" s="2"/>
    </row>
    <row r="21" spans="2:8" ht="30" hidden="1" customHeight="1" thickBot="1">
      <c r="B21" s="146" t="s">
        <v>313</v>
      </c>
      <c r="C21" s="109"/>
      <c r="D21" s="2"/>
      <c r="E21" s="2"/>
      <c r="F21" s="2"/>
      <c r="G21" s="74"/>
      <c r="H21" s="2"/>
    </row>
    <row r="22" spans="2:8" ht="15.75" customHeight="1">
      <c r="B22" s="2"/>
      <c r="C22" s="2"/>
      <c r="D22" s="2"/>
      <c r="E22" s="2"/>
      <c r="F22" s="2"/>
      <c r="G22" s="2"/>
      <c r="H22" s="2"/>
    </row>
    <row r="23" spans="2:8">
      <c r="B23" s="2" t="s">
        <v>319</v>
      </c>
      <c r="C23" s="2"/>
      <c r="E23" s="3"/>
      <c r="F23" s="3"/>
      <c r="G23" s="72"/>
      <c r="H23" s="2"/>
    </row>
    <row r="24" spans="2:8">
      <c r="B24" s="2" t="s">
        <v>437</v>
      </c>
      <c r="C24" s="2"/>
      <c r="E24" s="3" t="s">
        <v>35</v>
      </c>
      <c r="F24" s="3"/>
      <c r="G24" s="72"/>
      <c r="H24" s="2"/>
    </row>
    <row r="25" spans="2:8" ht="16.5" thickBot="1">
      <c r="B25" s="215" t="s">
        <v>8</v>
      </c>
      <c r="C25" s="215" t="s">
        <v>42</v>
      </c>
      <c r="D25" s="216" t="s">
        <v>43</v>
      </c>
      <c r="E25" s="217" t="s">
        <v>37</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320</v>
      </c>
      <c r="C28" s="2"/>
      <c r="D28" s="4"/>
      <c r="E28" s="4"/>
      <c r="F28" s="4"/>
      <c r="G28" s="74"/>
      <c r="H28" s="2"/>
    </row>
    <row r="29" spans="2:8" ht="15.75" customHeight="1">
      <c r="B29" s="2" t="s">
        <v>321</v>
      </c>
      <c r="C29" s="2"/>
      <c r="D29" s="4"/>
      <c r="E29" s="4"/>
      <c r="F29" s="4"/>
      <c r="G29" s="74"/>
      <c r="H29" s="2"/>
    </row>
    <row r="30" spans="2:8" ht="15.75" customHeight="1" thickBot="1">
      <c r="B30" s="2" t="s">
        <v>322</v>
      </c>
      <c r="C30" s="2"/>
      <c r="D30" s="4"/>
      <c r="E30" s="4"/>
      <c r="F30" s="4"/>
      <c r="G30" s="74"/>
      <c r="H30" s="2"/>
    </row>
    <row r="31" spans="2:8" ht="24.95" customHeight="1" thickBot="1">
      <c r="B31" s="110" t="s">
        <v>47</v>
      </c>
      <c r="C31" s="147"/>
      <c r="D31" s="4"/>
      <c r="E31" s="4"/>
      <c r="F31" s="4"/>
      <c r="G31" s="74"/>
      <c r="H31" s="2"/>
    </row>
    <row r="32" spans="2:8" ht="15.75" customHeight="1">
      <c r="B32" s="2"/>
      <c r="D32" s="4"/>
      <c r="E32" s="4"/>
      <c r="F32" s="4"/>
      <c r="G32" s="74"/>
      <c r="H32" s="2"/>
    </row>
    <row r="33" spans="2:8">
      <c r="B33" s="2" t="s">
        <v>309</v>
      </c>
      <c r="E33" s="3" t="s">
        <v>45</v>
      </c>
      <c r="G33" s="74"/>
      <c r="H33" s="2"/>
    </row>
    <row r="34" spans="2:8" ht="32.25" thickBot="1">
      <c r="B34" s="203" t="str">
        <f>"過去の"&amp;"収入金額"&amp;CHAR(10)&amp;"("&amp;'パターン2-1'!$B$31&amp;")"</f>
        <v>過去の収入金額
(平成28年)</v>
      </c>
      <c r="C34" s="203" t="s">
        <v>163</v>
      </c>
      <c r="D34" s="203" t="s">
        <v>164</v>
      </c>
      <c r="E34" s="203" t="s">
        <v>37</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382</v>
      </c>
      <c r="C37" s="2"/>
      <c r="D37" s="4"/>
      <c r="E37" s="4"/>
      <c r="F37" s="4"/>
      <c r="G37" s="74"/>
      <c r="H37" s="2"/>
    </row>
    <row r="38" spans="2:8" ht="15.75" hidden="1" customHeight="1">
      <c r="B38" s="2" t="s">
        <v>383</v>
      </c>
      <c r="C38" s="2"/>
      <c r="D38" s="4"/>
      <c r="E38" s="4"/>
      <c r="F38" s="4"/>
      <c r="G38" s="74"/>
      <c r="H38" s="2"/>
    </row>
    <row r="39" spans="2:8" hidden="1">
      <c r="B39" s="2" t="s">
        <v>319</v>
      </c>
      <c r="C39" s="2"/>
      <c r="E39" s="3"/>
      <c r="F39" s="3"/>
      <c r="G39" s="72"/>
      <c r="H39" s="2"/>
    </row>
    <row r="40" spans="2:8" hidden="1">
      <c r="B40" s="2" t="s">
        <v>326</v>
      </c>
      <c r="C40" s="2"/>
      <c r="E40" s="3" t="s">
        <v>35</v>
      </c>
      <c r="F40" s="3"/>
      <c r="G40" s="72"/>
      <c r="H40" s="2"/>
    </row>
    <row r="41" spans="2:8" ht="16.5" hidden="1" thickBot="1">
      <c r="B41" s="215" t="s">
        <v>8</v>
      </c>
      <c r="C41" s="215" t="s">
        <v>42</v>
      </c>
      <c r="D41" s="216" t="s">
        <v>43</v>
      </c>
      <c r="E41" s="217" t="s">
        <v>37</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309</v>
      </c>
      <c r="E44" s="3" t="s">
        <v>35</v>
      </c>
      <c r="G44" s="74"/>
      <c r="H44" s="2"/>
    </row>
    <row r="45" spans="2:8" ht="16.5" hidden="1" thickBot="1">
      <c r="B45" s="203" t="s">
        <v>327</v>
      </c>
      <c r="C45" s="203" t="s">
        <v>163</v>
      </c>
      <c r="D45" s="203" t="s">
        <v>164</v>
      </c>
      <c r="E45" s="203" t="s">
        <v>37</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384</v>
      </c>
      <c r="C48" s="2"/>
      <c r="D48" s="4"/>
      <c r="E48" s="4"/>
      <c r="F48" s="4"/>
      <c r="G48" s="74"/>
      <c r="H48" s="2"/>
    </row>
    <row r="49" spans="2:8" ht="15.75" hidden="1" customHeight="1">
      <c r="B49" s="2" t="s">
        <v>385</v>
      </c>
      <c r="C49" s="2"/>
      <c r="D49" s="4"/>
      <c r="E49" s="4"/>
      <c r="F49" s="4"/>
      <c r="G49" s="74"/>
      <c r="H49" s="2"/>
    </row>
    <row r="50" spans="2:8" hidden="1">
      <c r="B50" s="2" t="s">
        <v>319</v>
      </c>
      <c r="C50" s="2"/>
      <c r="E50" s="3"/>
      <c r="F50" s="3"/>
      <c r="G50" s="72"/>
      <c r="H50" s="2"/>
    </row>
    <row r="51" spans="2:8" hidden="1">
      <c r="B51" s="2" t="s">
        <v>328</v>
      </c>
      <c r="C51" s="2"/>
      <c r="E51" s="3" t="s">
        <v>35</v>
      </c>
      <c r="F51" s="3"/>
      <c r="G51" s="72"/>
      <c r="H51" s="2"/>
    </row>
    <row r="52" spans="2:8" ht="16.5" hidden="1" thickBot="1">
      <c r="B52" s="215" t="s">
        <v>8</v>
      </c>
      <c r="C52" s="215" t="s">
        <v>42</v>
      </c>
      <c r="D52" s="216" t="s">
        <v>43</v>
      </c>
      <c r="E52" s="217" t="s">
        <v>37</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309</v>
      </c>
      <c r="E55" s="3" t="s">
        <v>35</v>
      </c>
      <c r="G55" s="74"/>
      <c r="H55" s="2"/>
    </row>
    <row r="56" spans="2:8" ht="16.5" hidden="1" thickBot="1">
      <c r="B56" s="203" t="s">
        <v>327</v>
      </c>
      <c r="C56" s="203" t="s">
        <v>163</v>
      </c>
      <c r="D56" s="203" t="s">
        <v>164</v>
      </c>
      <c r="E56" s="203" t="s">
        <v>37</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323</v>
      </c>
      <c r="C59" s="2"/>
      <c r="D59" s="2"/>
      <c r="E59" s="72"/>
      <c r="F59" s="72"/>
      <c r="G59" s="72"/>
      <c r="H59" s="2"/>
    </row>
    <row r="60" spans="2:8">
      <c r="B60" s="76" t="s">
        <v>324</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325</v>
      </c>
      <c r="C64" s="2"/>
      <c r="D64" s="2"/>
      <c r="E64" s="4"/>
      <c r="F64" s="4"/>
      <c r="G64" s="74"/>
      <c r="H64" s="2"/>
    </row>
    <row r="65" spans="2:8" ht="15.75" customHeight="1">
      <c r="B65" s="76" t="s">
        <v>388</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disablePrompts="1"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activeCell="C17" sqref="C17"/>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51</v>
      </c>
      <c r="C2" s="79" t="s">
        <v>52</v>
      </c>
      <c r="D2" s="185" t="str">
        <f>'パターン2-1'!B15</f>
        <v>平成29年</v>
      </c>
      <c r="E2" s="77"/>
      <c r="F2" s="77"/>
      <c r="G2" s="80"/>
    </row>
    <row r="3" spans="1:10" ht="15.75" customHeight="1">
      <c r="B3" s="81"/>
      <c r="C3" s="81"/>
      <c r="D3" s="81"/>
      <c r="E3" s="81"/>
      <c r="F3" s="81"/>
      <c r="G3" s="80"/>
    </row>
    <row r="4" spans="1:10" ht="15.75" customHeight="1">
      <c r="A4" s="82"/>
      <c r="B4" s="258" t="s">
        <v>343</v>
      </c>
      <c r="C4" s="83"/>
      <c r="G4" s="83"/>
    </row>
    <row r="5" spans="1:10" ht="15.75" customHeight="1">
      <c r="A5" s="82"/>
      <c r="B5" s="77" t="s">
        <v>418</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45</v>
      </c>
    </row>
    <row r="7" spans="1:10" s="88" customFormat="1" ht="57" customHeight="1">
      <c r="A7" s="87"/>
      <c r="B7" s="248" t="s">
        <v>195</v>
      </c>
      <c r="C7" s="376" t="s">
        <v>196</v>
      </c>
      <c r="D7" s="376" t="s">
        <v>173</v>
      </c>
      <c r="E7" s="374" t="s">
        <v>197</v>
      </c>
      <c r="F7" s="375"/>
      <c r="G7" s="363" t="s">
        <v>198</v>
      </c>
    </row>
    <row r="8" spans="1:10" s="88" customFormat="1" ht="15.75">
      <c r="A8" s="87"/>
      <c r="B8" s="197"/>
      <c r="C8" s="377"/>
      <c r="D8" s="377"/>
      <c r="E8" s="198" t="s">
        <v>54</v>
      </c>
      <c r="F8" s="199" t="s">
        <v>55</v>
      </c>
      <c r="G8" s="364"/>
      <c r="J8" s="87" t="s">
        <v>396</v>
      </c>
    </row>
    <row r="9" spans="1:10" s="88" customFormat="1" ht="15" customHeight="1">
      <c r="A9" s="87"/>
      <c r="B9" s="365" t="s">
        <v>274</v>
      </c>
      <c r="C9" s="368" t="s">
        <v>37</v>
      </c>
      <c r="D9" s="369"/>
      <c r="E9" s="369"/>
      <c r="F9" s="369"/>
      <c r="G9" s="370"/>
      <c r="J9" s="87" t="s">
        <v>416</v>
      </c>
    </row>
    <row r="10" spans="1:10" s="88" customFormat="1" ht="15" customHeight="1">
      <c r="A10" s="87"/>
      <c r="B10" s="366"/>
      <c r="C10" s="371"/>
      <c r="D10" s="372"/>
      <c r="E10" s="372"/>
      <c r="F10" s="372"/>
      <c r="G10" s="373"/>
      <c r="J10" s="87" t="s">
        <v>397</v>
      </c>
    </row>
    <row r="11" spans="1:10" s="91" customFormat="1" ht="30" customHeight="1" thickBot="1">
      <c r="A11" s="89"/>
      <c r="B11" s="367"/>
      <c r="C11" s="121">
        <f>SUM(C12:C1011)</f>
        <v>0</v>
      </c>
      <c r="D11" s="121">
        <f>SUM(D12:D1011)</f>
        <v>0</v>
      </c>
      <c r="E11" s="121">
        <f>SUM(E12:E1011)</f>
        <v>0</v>
      </c>
      <c r="F11" s="128">
        <f>SUM(F12:F1011)</f>
        <v>0</v>
      </c>
      <c r="G11" s="123">
        <f>SUM(G12:G1011)</f>
        <v>0</v>
      </c>
      <c r="H11" s="90"/>
      <c r="J11" s="351" t="s">
        <v>398</v>
      </c>
    </row>
    <row r="12" spans="1:10" s="78" customFormat="1" ht="32.1" customHeight="1" thickTop="1">
      <c r="A12" s="92"/>
      <c r="B12" s="276" t="s">
        <v>434</v>
      </c>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'パターン2-1'!B15</f>
        <v>平成29年</v>
      </c>
      <c r="F2" s="77"/>
      <c r="G2" s="77"/>
    </row>
    <row r="3" spans="1:8" ht="15.75" customHeight="1">
      <c r="B3" s="81"/>
      <c r="C3" s="81"/>
      <c r="D3" s="77"/>
      <c r="E3" s="81"/>
      <c r="F3" s="81"/>
      <c r="G3" s="81"/>
    </row>
    <row r="4" spans="1:8" ht="15.75" customHeight="1">
      <c r="A4" s="82"/>
      <c r="B4" s="258" t="s">
        <v>344</v>
      </c>
      <c r="C4" s="83"/>
      <c r="D4" s="82"/>
      <c r="E4" s="83"/>
    </row>
    <row r="5" spans="1:8" ht="15.75" customHeight="1">
      <c r="A5" s="82"/>
      <c r="B5" s="77" t="s">
        <v>419</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45</v>
      </c>
    </row>
    <row r="7" spans="1:8" s="88" customFormat="1" ht="40.5" customHeight="1">
      <c r="A7" s="87"/>
      <c r="B7" s="378" t="s">
        <v>174</v>
      </c>
      <c r="C7" s="385" t="s">
        <v>59</v>
      </c>
      <c r="D7" s="385" t="s">
        <v>60</v>
      </c>
      <c r="E7" s="385" t="s">
        <v>61</v>
      </c>
      <c r="F7" s="385" t="s">
        <v>62</v>
      </c>
      <c r="G7" s="380" t="s">
        <v>199</v>
      </c>
    </row>
    <row r="8" spans="1:8" s="88" customFormat="1" ht="15" customHeight="1">
      <c r="A8" s="87"/>
      <c r="B8" s="379"/>
      <c r="C8" s="386"/>
      <c r="D8" s="386"/>
      <c r="E8" s="387"/>
      <c r="F8" s="386"/>
      <c r="G8" s="381"/>
    </row>
    <row r="9" spans="1:8" s="88" customFormat="1" ht="15" customHeight="1">
      <c r="A9" s="87"/>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t="str">
        <f>'パターン2-2-1-1'!B12</f>
        <v>水稲（うるち）</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6" sqref="B6"/>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'パターン2-1'!B16</f>
        <v>平成28年</v>
      </c>
      <c r="E2" s="77"/>
      <c r="F2" s="77"/>
      <c r="G2" s="80"/>
    </row>
    <row r="3" spans="1:10" ht="15.75" customHeight="1">
      <c r="B3" s="81"/>
      <c r="C3" s="81"/>
      <c r="D3" s="81"/>
      <c r="E3" s="81"/>
      <c r="F3" s="81"/>
      <c r="G3" s="80"/>
    </row>
    <row r="4" spans="1:10" ht="15.75" customHeight="1">
      <c r="A4" s="82"/>
      <c r="B4" s="258" t="s">
        <v>343</v>
      </c>
      <c r="C4" s="83"/>
      <c r="G4" s="83"/>
    </row>
    <row r="5" spans="1:10" ht="15.75" customHeight="1">
      <c r="A5" s="82"/>
      <c r="B5" s="77" t="s">
        <v>418</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35</v>
      </c>
    </row>
    <row r="7" spans="1:10" s="201" customFormat="1" ht="57" customHeight="1">
      <c r="A7" s="200"/>
      <c r="B7" s="248" t="s">
        <v>53</v>
      </c>
      <c r="C7" s="376" t="s">
        <v>196</v>
      </c>
      <c r="D7" s="376" t="s">
        <v>173</v>
      </c>
      <c r="E7" s="374" t="s">
        <v>197</v>
      </c>
      <c r="F7" s="375"/>
      <c r="G7" s="363" t="s">
        <v>200</v>
      </c>
    </row>
    <row r="8" spans="1:10" s="201" customFormat="1" ht="15.75">
      <c r="A8" s="200"/>
      <c r="B8" s="197"/>
      <c r="C8" s="377"/>
      <c r="D8" s="377"/>
      <c r="E8" s="198" t="s">
        <v>54</v>
      </c>
      <c r="F8" s="199" t="s">
        <v>55</v>
      </c>
      <c r="G8" s="364"/>
      <c r="J8" s="87" t="s">
        <v>396</v>
      </c>
    </row>
    <row r="9" spans="1:10" s="201" customFormat="1" ht="15" customHeight="1">
      <c r="A9" s="200"/>
      <c r="B9" s="365" t="s">
        <v>274</v>
      </c>
      <c r="C9" s="368" t="s">
        <v>37</v>
      </c>
      <c r="D9" s="369"/>
      <c r="E9" s="369"/>
      <c r="F9" s="369"/>
      <c r="G9" s="370"/>
      <c r="J9" s="87" t="s">
        <v>417</v>
      </c>
    </row>
    <row r="10" spans="1:10" s="201" customFormat="1" ht="15" customHeight="1">
      <c r="A10" s="200"/>
      <c r="B10" s="366"/>
      <c r="C10" s="371"/>
      <c r="D10" s="372"/>
      <c r="E10" s="372"/>
      <c r="F10" s="372"/>
      <c r="G10" s="373"/>
      <c r="J10" s="87" t="s">
        <v>397</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58</v>
      </c>
      <c r="D2" s="79" t="s">
        <v>52</v>
      </c>
      <c r="E2" s="185" t="str">
        <f>'パターン2-1'!B16</f>
        <v>平成28年</v>
      </c>
      <c r="F2" s="77"/>
      <c r="G2" s="77"/>
    </row>
    <row r="3" spans="1:8" ht="15.75" customHeight="1">
      <c r="B3" s="81"/>
      <c r="C3" s="81"/>
      <c r="D3" s="81"/>
      <c r="E3" s="81"/>
      <c r="F3" s="81"/>
      <c r="G3" s="81"/>
    </row>
    <row r="4" spans="1:8" ht="15.75" customHeight="1">
      <c r="A4" s="82"/>
      <c r="B4" s="258" t="s">
        <v>344</v>
      </c>
      <c r="C4" s="83"/>
      <c r="D4" s="82"/>
      <c r="E4" s="83"/>
    </row>
    <row r="5" spans="1:8" ht="15.75" customHeight="1">
      <c r="A5" s="82"/>
      <c r="B5" s="77" t="s">
        <v>419</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35</v>
      </c>
    </row>
    <row r="7" spans="1:8" s="201" customFormat="1" ht="40.5" customHeight="1">
      <c r="A7" s="200"/>
      <c r="B7" s="378" t="s">
        <v>174</v>
      </c>
      <c r="C7" s="385" t="s">
        <v>59</v>
      </c>
      <c r="D7" s="385" t="s">
        <v>60</v>
      </c>
      <c r="E7" s="385" t="s">
        <v>61</v>
      </c>
      <c r="F7" s="385" t="s">
        <v>62</v>
      </c>
      <c r="G7" s="380" t="s">
        <v>201</v>
      </c>
    </row>
    <row r="8" spans="1:8" s="201" customFormat="1" ht="15" customHeight="1">
      <c r="A8" s="200"/>
      <c r="B8" s="379"/>
      <c r="C8" s="386"/>
      <c r="D8" s="386"/>
      <c r="E8" s="387"/>
      <c r="F8" s="386"/>
      <c r="G8" s="381"/>
    </row>
    <row r="9" spans="1:8" s="201" customFormat="1" ht="15" customHeight="1">
      <c r="A9" s="200"/>
      <c r="B9" s="365" t="s">
        <v>175</v>
      </c>
      <c r="C9" s="382" t="s">
        <v>37</v>
      </c>
      <c r="D9" s="383"/>
      <c r="E9" s="383"/>
      <c r="F9" s="383"/>
      <c r="G9" s="384"/>
    </row>
    <row r="10" spans="1:8" s="91" customFormat="1" ht="30" customHeight="1" thickBot="1">
      <c r="A10" s="89"/>
      <c r="B10" s="367"/>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51</v>
      </c>
      <c r="C2" s="79" t="s">
        <v>52</v>
      </c>
      <c r="D2" s="185" t="str">
        <f>'パターン2-1'!B17</f>
        <v>平成27年</v>
      </c>
      <c r="E2" s="77"/>
      <c r="F2" s="77"/>
      <c r="G2" s="80"/>
    </row>
    <row r="3" spans="1:10" ht="15.75" customHeight="1">
      <c r="B3" s="81"/>
      <c r="C3" s="81"/>
      <c r="D3" s="81"/>
      <c r="E3" s="81"/>
      <c r="F3" s="81"/>
      <c r="G3" s="80"/>
    </row>
    <row r="4" spans="1:10" ht="15.75" customHeight="1">
      <c r="A4" s="82"/>
      <c r="B4" s="258" t="s">
        <v>343</v>
      </c>
      <c r="C4" s="83"/>
      <c r="G4" s="83"/>
    </row>
    <row r="5" spans="1:10" ht="15.75" customHeight="1">
      <c r="A5" s="82"/>
      <c r="B5" s="77" t="s">
        <v>418</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35</v>
      </c>
    </row>
    <row r="7" spans="1:10" s="88" customFormat="1" ht="57" customHeight="1">
      <c r="A7" s="87"/>
      <c r="B7" s="248" t="s">
        <v>53</v>
      </c>
      <c r="C7" s="376" t="s">
        <v>196</v>
      </c>
      <c r="D7" s="376" t="s">
        <v>173</v>
      </c>
      <c r="E7" s="374" t="s">
        <v>197</v>
      </c>
      <c r="F7" s="375"/>
      <c r="G7" s="363" t="s">
        <v>200</v>
      </c>
    </row>
    <row r="8" spans="1:10" s="88" customFormat="1" ht="15.75">
      <c r="A8" s="87"/>
      <c r="B8" s="197"/>
      <c r="C8" s="377"/>
      <c r="D8" s="377"/>
      <c r="E8" s="198" t="s">
        <v>54</v>
      </c>
      <c r="F8" s="199" t="s">
        <v>55</v>
      </c>
      <c r="G8" s="364"/>
      <c r="J8" s="87" t="s">
        <v>396</v>
      </c>
    </row>
    <row r="9" spans="1:10" s="88" customFormat="1" ht="15" customHeight="1">
      <c r="A9" s="87"/>
      <c r="B9" s="365" t="s">
        <v>274</v>
      </c>
      <c r="C9" s="368" t="s">
        <v>37</v>
      </c>
      <c r="D9" s="369"/>
      <c r="E9" s="369"/>
      <c r="F9" s="369"/>
      <c r="G9" s="370"/>
      <c r="J9" s="87" t="s">
        <v>417</v>
      </c>
    </row>
    <row r="10" spans="1:10" s="88" customFormat="1" ht="15" customHeight="1">
      <c r="A10" s="87"/>
      <c r="B10" s="366"/>
      <c r="C10" s="371"/>
      <c r="D10" s="372"/>
      <c r="E10" s="372"/>
      <c r="F10" s="372"/>
      <c r="G10" s="373"/>
      <c r="J10" s="87" t="s">
        <v>397</v>
      </c>
    </row>
    <row r="11" spans="1:10" s="91" customFormat="1" ht="30" customHeight="1" thickBot="1">
      <c r="A11" s="89"/>
      <c r="B11" s="367"/>
      <c r="C11" s="121">
        <f>SUM(C12:C1011)</f>
        <v>0</v>
      </c>
      <c r="D11" s="121">
        <f>SUM(D12:D1011)</f>
        <v>0</v>
      </c>
      <c r="E11" s="121">
        <f>SUM(E12:E1011)</f>
        <v>0</v>
      </c>
      <c r="F11" s="122">
        <f>SUM(F12:F1011)</f>
        <v>0</v>
      </c>
      <c r="G11" s="123">
        <f>SUM(G12:G1011)</f>
        <v>0</v>
      </c>
      <c r="H11" s="90"/>
      <c r="J11" s="351" t="s">
        <v>398</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124"/>
      <c r="G13" s="282">
        <f>C13-D13+(E13+F13)</f>
        <v>0</v>
      </c>
    </row>
    <row r="14" spans="1:10" s="78" customFormat="1" ht="32.1" customHeight="1">
      <c r="A14" s="92"/>
      <c r="B14" s="280"/>
      <c r="C14" s="281"/>
      <c r="D14" s="281"/>
      <c r="E14" s="281"/>
      <c r="F14" s="124"/>
      <c r="G14" s="282">
        <f>C14-D14+(E14+F14)</f>
        <v>0</v>
      </c>
    </row>
    <row r="15" spans="1:10" s="78" customFormat="1" ht="32.1" customHeight="1">
      <c r="A15" s="92"/>
      <c r="B15" s="280"/>
      <c r="C15" s="281"/>
      <c r="D15" s="281"/>
      <c r="E15" s="281"/>
      <c r="F15" s="124"/>
      <c r="G15" s="282">
        <f t="shared" ref="G15:G19" si="0">C15-D15+(E15+F15)</f>
        <v>0</v>
      </c>
    </row>
    <row r="16" spans="1:10"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45</vt:i4>
      </vt:variant>
    </vt:vector>
  </HeadingPairs>
  <TitlesOfParts>
    <vt:vector size="74"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パターン2-2-6-1</vt:lpstr>
      <vt:lpstr>パターン2-2-6-2</vt:lpstr>
      <vt:lpstr>パターン2-2-7-1</vt:lpstr>
      <vt:lpstr>パターン2-2-7-2</vt:lpstr>
      <vt:lpstr>パターン2-2-5-2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2018-06-07T07:00:45Z</dcterms:modified>
</cp:coreProperties>
</file>